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positivapy-my.sharepoint.com/personal/sady_pereira_inpositiva_com_py/Documents/18.Trader Pro SA/Contabilidad/Informes CNV/"/>
    </mc:Choice>
  </mc:AlternateContent>
  <xr:revisionPtr revIDLastSave="0" documentId="10_ncr:200_{9AF6033D-9DFA-42BE-BDAF-2429B7DD5D44}" xr6:coauthVersionLast="47" xr6:coauthVersionMax="47" xr10:uidLastSave="{00000000-0000-0000-0000-000000000000}"/>
  <bookViews>
    <workbookView xWindow="-108" yWindow="-108" windowWidth="23256" windowHeight="12576" tabRatio="870" activeTab="2" xr2:uid="{00000000-000D-0000-FFFF-FFFF00000000}"/>
  </bookViews>
  <sheets>
    <sheet name="INDICE" sheetId="33" r:id="rId1"/>
    <sheet name="INFORMAC GRAL DE LA EMP" sheetId="38" r:id="rId2"/>
    <sheet name="BALANCE GRAL 30,21" sheetId="1" r:id="rId3"/>
    <sheet name="ESTADOS DE RESULTADOS 30,21" sheetId="2" r:id="rId4"/>
    <sheet name="FLUJO DE EFECTIVO 30,21" sheetId="34" r:id="rId5"/>
    <sheet name="ESTADO DE VARIAC PN 30,21" sheetId="35" r:id="rId6"/>
    <sheet name="NOTAS A LOS ESTADOS CONTA. 1-4" sheetId="36" r:id="rId7"/>
    <sheet name="NOTA 5 A-C CRITERIOS ESPECIF." sheetId="37" r:id="rId8"/>
    <sheet name="NOTA D - DISPONIBILIDADES" sheetId="7" r:id="rId9"/>
    <sheet name="NOTA E - INVERSIONES" sheetId="8" r:id="rId10"/>
    <sheet name="NOTA F - CREDITOS" sheetId="9" r:id="rId11"/>
    <sheet name="NOTA G BIENES DE USO" sheetId="11" r:id="rId12"/>
    <sheet name="NOTA H CARGOS DIFERIDOS" sheetId="13" r:id="rId13"/>
    <sheet name=" NOTA I INTANGIBLES" sheetId="14" r:id="rId14"/>
    <sheet name="NOTA J OTROS ACTIVOS CTES y NO " sheetId="15" r:id="rId15"/>
    <sheet name="NOTA K PRESTAMOS" sheetId="17" r:id="rId16"/>
    <sheet name="NOTA L ACREED VARIOS" sheetId="18" r:id="rId17"/>
    <sheet name="NOTAS M-Q ACREED y CTAS A PAG" sheetId="16" r:id="rId18"/>
    <sheet name="NOTA R SALDOS Y TRANSACC" sheetId="19" r:id="rId19"/>
    <sheet name="NOTA S RESULTADOS CON PERS" sheetId="21" r:id="rId20"/>
    <sheet name=" NOTA T PATRIMONIO Y PREVIS" sheetId="22" r:id="rId21"/>
    <sheet name="NOTA V INGRESOS OPERATIVOS" sheetId="23" r:id="rId22"/>
    <sheet name="NOTA W OTROS GASTOS OPER" sheetId="24" r:id="rId23"/>
    <sheet name="NOTA X OTROS INGRESOS Y EGR" sheetId="25" r:id="rId24"/>
    <sheet name="NOTA Y RESULTADOS FINANC" sheetId="27" r:id="rId25"/>
    <sheet name="NOTA Z RESULT EXTRA" sheetId="28" r:id="rId26"/>
    <sheet name="NOTA 6 11 INFORMACIONES" sheetId="26" r:id="rId27"/>
  </sheets>
  <externalReferences>
    <externalReference r:id="rId28"/>
    <externalReference r:id="rId29"/>
  </externalReferences>
  <definedNames>
    <definedName name="_xlnm._FilterDatabase" localSheetId="3" hidden="1">'ESTADOS DE RESULTADOS 30,21'!$C$48:$J$70</definedName>
    <definedName name="_xlnm._FilterDatabase" localSheetId="8" hidden="1">'NOTA D - DISPONIBILIDADES'!$B$6:$D$13</definedName>
    <definedName name="_xlnm._FilterDatabase" localSheetId="18" hidden="1">'NOTA R SALDOS Y TRANSACC'!$B$8:$F$12</definedName>
    <definedName name="_MON_1268749014" localSheetId="7">#N/A</definedName>
    <definedName name="a" localSheetId="5">#N/A</definedName>
    <definedName name="a" localSheetId="4">#N/A</definedName>
    <definedName name="a" localSheetId="7">#N/A</definedName>
    <definedName name="a" localSheetId="6">#N/A</definedName>
    <definedName name="a">#N/A</definedName>
    <definedName name="aa" localSheetId="5">#N/A</definedName>
    <definedName name="aa" localSheetId="4">#N/A</definedName>
    <definedName name="aa" localSheetId="7">#N/A</definedName>
    <definedName name="aa" localSheetId="6">#N/A</definedName>
    <definedName name="aa">#N/A</definedName>
    <definedName name="_xlnm.Print_Area" localSheetId="2">#N/A</definedName>
    <definedName name="_xlnm.Print_Area" localSheetId="3">#N/A</definedName>
    <definedName name="_xlnm.Print_Area" localSheetId="22">#N/A</definedName>
    <definedName name="BuiltIn_Print_Area">[1]anexos!#REF!</definedName>
    <definedName name="BuiltIn_Print_Area___0">'[1]Balance General Resol 950'!#REF!</definedName>
    <definedName name="BuiltIn_Print_Area___0___0" localSheetId="5">#N/A</definedName>
    <definedName name="BuiltIn_Print_Area___0___0" localSheetId="4">#N/A</definedName>
    <definedName name="BuiltIn_Print_Area___0___0" localSheetId="7">#N/A</definedName>
    <definedName name="BuiltIn_Print_Area___0___0" localSheetId="6">#N/A</definedName>
    <definedName name="BuiltIn_Print_Area___0___0">#N/A</definedName>
    <definedName name="BuiltIn_Print_Area___0___0___0___0">'[2]Flujos de efectivo'!#REF!</definedName>
    <definedName name="BuiltIn_Print_Area___0___0___0___0___0" localSheetId="5">#N/A</definedName>
    <definedName name="BuiltIn_Print_Area___0___0___0___0___0" localSheetId="4">#N/A</definedName>
    <definedName name="BuiltIn_Print_Area___0___0___0___0___0" localSheetId="7">#N/A</definedName>
    <definedName name="BuiltIn_Print_Area___0___0___0___0___0" localSheetId="6">#N/A</definedName>
    <definedName name="BuiltIn_Print_Area___0___0___0___0___0">#N/A</definedName>
    <definedName name="Clientes" localSheetId="5">#N/A</definedName>
    <definedName name="Clientes" localSheetId="4">#N/A</definedName>
    <definedName name="Clientes" localSheetId="7">#N/A</definedName>
    <definedName name="Clientes" localSheetId="6">#N/A</definedName>
    <definedName name="Clientes">#N/A</definedName>
    <definedName name="DATA16" localSheetId="5">#N/A</definedName>
    <definedName name="DATA16" localSheetId="4">#N/A</definedName>
    <definedName name="DATA16" localSheetId="7">#N/A</definedName>
    <definedName name="DATA16" localSheetId="6">#N/A</definedName>
    <definedName name="DATA16">#N/A</definedName>
    <definedName name="DATA17" localSheetId="5">#N/A</definedName>
    <definedName name="DATA17" localSheetId="4">#N/A</definedName>
    <definedName name="DATA17" localSheetId="7">#N/A</definedName>
    <definedName name="DATA17" localSheetId="6">#N/A</definedName>
    <definedName name="DATA17">#N/A</definedName>
    <definedName name="DATA18" localSheetId="5">#N/A</definedName>
    <definedName name="DATA18" localSheetId="4">#N/A</definedName>
    <definedName name="DATA18" localSheetId="7">#N/A</definedName>
    <definedName name="DATA18" localSheetId="6">#N/A</definedName>
    <definedName name="DATA18">#N/A</definedName>
    <definedName name="DATA20" localSheetId="5">#N/A</definedName>
    <definedName name="DATA20" localSheetId="4">#N/A</definedName>
    <definedName name="DATA20" localSheetId="7">#N/A</definedName>
    <definedName name="DATA20" localSheetId="6">#N/A</definedName>
    <definedName name="DATA20">#N/A</definedName>
    <definedName name="datos" localSheetId="5">#N/A</definedName>
    <definedName name="datos" localSheetId="4">#N/A</definedName>
    <definedName name="datos" localSheetId="7">#N/A</definedName>
    <definedName name="datos" localSheetId="6">#N/A</definedName>
    <definedName name="datos">#N/A</definedName>
    <definedName name="k" localSheetId="5">#N/A</definedName>
    <definedName name="k" localSheetId="4">#N/A</definedName>
    <definedName name="k" localSheetId="7">#N/A</definedName>
    <definedName name="k" localSheetId="6">#N/A</definedName>
    <definedName name="k">#N/A</definedName>
    <definedName name="klkl" localSheetId="5">#N/A</definedName>
    <definedName name="klkl" localSheetId="4">#N/A</definedName>
    <definedName name="klkl" localSheetId="7">#N/A</definedName>
    <definedName name="klkl" localSheetId="6">#N/A</definedName>
    <definedName name="klkl">#N/A</definedName>
    <definedName name="klll" localSheetId="5">#N/A</definedName>
    <definedName name="klll" localSheetId="4">#N/A</definedName>
    <definedName name="klll" localSheetId="7">#N/A</definedName>
    <definedName name="klll" localSheetId="6">#N/A</definedName>
    <definedName name="klll">#N/A</definedName>
    <definedName name="ver" localSheetId="5">#N/A</definedName>
    <definedName name="ver" localSheetId="4">#N/A</definedName>
    <definedName name="ver" localSheetId="7">#N/A</definedName>
    <definedName name="ver" localSheetId="6">#N/A</definedName>
    <definedName name="ver">#N/A</definedName>
    <definedName name="verificar" localSheetId="5">#N/A</definedName>
    <definedName name="verificar" localSheetId="4">#N/A</definedName>
    <definedName name="verificar" localSheetId="7">#N/A</definedName>
    <definedName name="verificar" localSheetId="6">#N/A</definedName>
    <definedName name="verificar">#N/A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4" l="1"/>
  <c r="C37" i="16"/>
  <c r="D13" i="18"/>
  <c r="H47" i="38"/>
  <c r="G24" i="22"/>
  <c r="G11" i="22"/>
  <c r="C26" i="22"/>
  <c r="E25" i="22"/>
  <c r="F24" i="22"/>
  <c r="E24" i="22"/>
  <c r="E22" i="22"/>
  <c r="D26" i="22"/>
  <c r="E29" i="16"/>
  <c r="E26" i="22" l="1"/>
  <c r="G64" i="37"/>
  <c r="B26" i="9"/>
  <c r="C20" i="9"/>
  <c r="D23" i="1"/>
  <c r="D24" i="1"/>
  <c r="E34" i="8"/>
  <c r="D34" i="8"/>
  <c r="E33" i="8"/>
  <c r="D33" i="8"/>
  <c r="G26" i="8"/>
  <c r="G25" i="8" s="1"/>
  <c r="G22" i="8"/>
  <c r="G23" i="8"/>
  <c r="E27" i="8"/>
  <c r="E23" i="8"/>
  <c r="E22" i="8"/>
  <c r="F25" i="8"/>
  <c r="D25" i="8"/>
  <c r="F21" i="8"/>
  <c r="D21" i="8"/>
  <c r="H15" i="8"/>
  <c r="I15" i="8"/>
  <c r="J15" i="8"/>
  <c r="G13" i="8"/>
  <c r="G12" i="8" s="1"/>
  <c r="F12" i="8"/>
  <c r="E12" i="8"/>
  <c r="F9" i="8"/>
  <c r="E9" i="8"/>
  <c r="G11" i="8"/>
  <c r="D47" i="1"/>
  <c r="D18" i="1"/>
  <c r="C13" i="7"/>
  <c r="D18" i="23"/>
  <c r="C18" i="23"/>
  <c r="E11" i="19"/>
  <c r="G11" i="1"/>
  <c r="D16" i="18" s="1"/>
  <c r="F8" i="19"/>
  <c r="E8" i="19"/>
  <c r="D6" i="14"/>
  <c r="M9" i="11"/>
  <c r="G13" i="11"/>
  <c r="D59" i="34"/>
  <c r="D29" i="1" l="1"/>
  <c r="E26" i="8"/>
  <c r="E25" i="8" s="1"/>
  <c r="G21" i="8"/>
  <c r="G28" i="8"/>
  <c r="F28" i="8"/>
  <c r="E21" i="8"/>
  <c r="D28" i="8"/>
  <c r="F15" i="8"/>
  <c r="G9" i="8"/>
  <c r="G15" i="8" s="1"/>
  <c r="E60" i="2"/>
  <c r="E40" i="2"/>
  <c r="G63" i="1"/>
  <c r="G36" i="1"/>
  <c r="D74" i="1"/>
  <c r="E32" i="2"/>
  <c r="E28" i="8" l="1"/>
  <c r="K9" i="35"/>
  <c r="J9" i="35"/>
  <c r="E7" i="34"/>
  <c r="D7" i="34"/>
  <c r="B3" i="35"/>
  <c r="C3" i="34"/>
  <c r="C3" i="2"/>
  <c r="C3" i="1"/>
  <c r="D7" i="28"/>
  <c r="C10" i="28"/>
  <c r="D10" i="28"/>
  <c r="C13" i="28"/>
  <c r="D13" i="28"/>
  <c r="E11" i="13"/>
  <c r="C11" i="13"/>
  <c r="F10" i="13"/>
  <c r="D49" i="34" l="1"/>
  <c r="D40" i="34"/>
  <c r="D20" i="34"/>
  <c r="D15" i="34"/>
  <c r="D24" i="34" l="1"/>
  <c r="D13" i="21"/>
  <c r="C13" i="21"/>
  <c r="C7" i="24"/>
  <c r="C7" i="27" s="1"/>
  <c r="C7" i="28" s="1"/>
  <c r="C10" i="27"/>
  <c r="C9" i="27"/>
  <c r="C8" i="25"/>
  <c r="C20" i="24"/>
  <c r="C21" i="24"/>
  <c r="C22" i="24"/>
  <c r="C23" i="24"/>
  <c r="C24" i="24"/>
  <c r="C25" i="24"/>
  <c r="C26" i="24"/>
  <c r="C27" i="24"/>
  <c r="C28" i="24"/>
  <c r="C29" i="24"/>
  <c r="C30" i="24"/>
  <c r="C33" i="24"/>
  <c r="C34" i="24"/>
  <c r="C35" i="24"/>
  <c r="C37" i="24"/>
  <c r="C38" i="24"/>
  <c r="C39" i="24"/>
  <c r="C40" i="24"/>
  <c r="C16" i="24"/>
  <c r="C17" i="24"/>
  <c r="C9" i="24"/>
  <c r="C10" i="23"/>
  <c r="D12" i="22"/>
  <c r="F12" i="22"/>
  <c r="F11" i="22"/>
  <c r="C11" i="27" l="1"/>
  <c r="D28" i="34"/>
  <c r="D53" i="34"/>
  <c r="D55" i="34" s="1"/>
  <c r="C7" i="25"/>
  <c r="F9" i="13"/>
  <c r="D11" i="13" l="1"/>
  <c r="F20" i="37" l="1"/>
  <c r="F21" i="37" s="1"/>
  <c r="F22" i="37" s="1"/>
  <c r="F23" i="37" s="1"/>
  <c r="F24" i="37" s="1"/>
  <c r="F25" i="37" s="1"/>
  <c r="F26" i="37" s="1"/>
  <c r="F27" i="37" s="1"/>
  <c r="F28" i="37" s="1"/>
  <c r="F29" i="37" l="1"/>
  <c r="F30" i="37" s="1"/>
  <c r="F31" i="37" s="1"/>
  <c r="F32" i="37" s="1"/>
  <c r="F33" i="37" s="1"/>
  <c r="F34" i="37" s="1"/>
  <c r="F35" i="37" s="1"/>
  <c r="I25" i="35"/>
  <c r="F25" i="35"/>
  <c r="J23" i="35"/>
  <c r="J13" i="35"/>
  <c r="J14" i="35"/>
  <c r="J16" i="35"/>
  <c r="J18" i="35"/>
  <c r="J19" i="35"/>
  <c r="J20" i="35"/>
  <c r="J21" i="35"/>
  <c r="J22" i="35"/>
  <c r="J24" i="35"/>
  <c r="J12" i="35"/>
  <c r="I27" i="35"/>
  <c r="H27" i="35"/>
  <c r="H25" i="35" s="1"/>
  <c r="G27" i="35"/>
  <c r="F27" i="35"/>
  <c r="F26" i="35" s="1"/>
  <c r="I11" i="35"/>
  <c r="H11" i="35"/>
  <c r="F11" i="35"/>
  <c r="G11" i="35"/>
  <c r="E11" i="35"/>
  <c r="E27" i="35"/>
  <c r="C11" i="35"/>
  <c r="C27" i="35"/>
  <c r="D27" i="35"/>
  <c r="D25" i="35" s="1"/>
  <c r="D11" i="35"/>
  <c r="C14" i="23"/>
  <c r="C12" i="23"/>
  <c r="C13" i="23"/>
  <c r="C14" i="27"/>
  <c r="C21" i="23"/>
  <c r="C10" i="24"/>
  <c r="C31" i="24"/>
  <c r="C36" i="24"/>
  <c r="C32" i="24"/>
  <c r="C15" i="24"/>
  <c r="C11" i="23"/>
  <c r="E85" i="2"/>
  <c r="E78" i="2"/>
  <c r="E10" i="2"/>
  <c r="F30" i="35" l="1"/>
  <c r="F32" i="35" s="1"/>
  <c r="J11" i="35"/>
  <c r="H30" i="35"/>
  <c r="H32" i="35" s="1"/>
  <c r="J27" i="35"/>
  <c r="E48" i="2"/>
  <c r="C19" i="24" s="1"/>
  <c r="C32" i="35"/>
  <c r="C15" i="23"/>
  <c r="E81" i="2"/>
  <c r="E76" i="2" s="1"/>
  <c r="C13" i="27"/>
  <c r="C15" i="27" s="1"/>
  <c r="E43" i="2"/>
  <c r="C14" i="24" s="1"/>
  <c r="F36" i="37"/>
  <c r="F37" i="37" s="1"/>
  <c r="F38" i="37" s="1"/>
  <c r="F39" i="37" s="1"/>
  <c r="F40" i="37" s="1"/>
  <c r="F41" i="37" s="1"/>
  <c r="F42" i="37" s="1"/>
  <c r="F43" i="37" s="1"/>
  <c r="F44" i="37" s="1"/>
  <c r="F45" i="37" s="1"/>
  <c r="F46" i="37" s="1"/>
  <c r="F47" i="37" s="1"/>
  <c r="F48" i="37" s="1"/>
  <c r="F49" i="37" s="1"/>
  <c r="F50" i="37" s="1"/>
  <c r="F51" i="37" s="1"/>
  <c r="F52" i="37" s="1"/>
  <c r="F53" i="37" s="1"/>
  <c r="F54" i="37" s="1"/>
  <c r="F55" i="37" s="1"/>
  <c r="F56" i="37" s="1"/>
  <c r="F57" i="37" s="1"/>
  <c r="D30" i="35"/>
  <c r="D32" i="35" s="1"/>
  <c r="E37" i="2"/>
  <c r="C8" i="24" s="1"/>
  <c r="E41" i="2" l="1"/>
  <c r="E70" i="2" s="1"/>
  <c r="E93" i="2" s="1"/>
  <c r="E97" i="2" s="1"/>
  <c r="E99" i="2" s="1"/>
  <c r="G74" i="1"/>
  <c r="G69" i="1"/>
  <c r="F8" i="22"/>
  <c r="D36" i="1"/>
  <c r="F10" i="22" l="1"/>
  <c r="F23" i="22"/>
  <c r="F26" i="22" s="1"/>
  <c r="G23" i="22"/>
  <c r="G26" i="22" s="1"/>
  <c r="G10" i="22"/>
  <c r="G13" i="22" s="1"/>
  <c r="G75" i="1"/>
  <c r="K30" i="35" l="1"/>
  <c r="J33" i="35"/>
  <c r="D10" i="17"/>
  <c r="I26" i="35" l="1"/>
  <c r="J26" i="35" l="1"/>
  <c r="I30" i="35"/>
  <c r="I32" i="35" s="1"/>
  <c r="E15" i="35"/>
  <c r="G25" i="35"/>
  <c r="J25" i="35" s="1"/>
  <c r="J15" i="35" l="1"/>
  <c r="E30" i="35"/>
  <c r="E32" i="35" s="1"/>
  <c r="G17" i="35"/>
  <c r="J17" i="35" l="1"/>
  <c r="J30" i="35" s="1"/>
  <c r="J32" i="35" s="1"/>
  <c r="G30" i="35"/>
  <c r="G32" i="35" s="1"/>
  <c r="D68" i="1"/>
  <c r="D61" i="1"/>
  <c r="D57" i="1"/>
  <c r="G27" i="1"/>
  <c r="G20" i="1"/>
  <c r="D20" i="1"/>
  <c r="D13" i="1"/>
  <c r="G15" i="1"/>
  <c r="G7" i="1"/>
  <c r="D57" i="34" l="1"/>
  <c r="C15" i="7"/>
  <c r="G37" i="1"/>
  <c r="G58" i="1" s="1"/>
  <c r="G76" i="1" s="1"/>
  <c r="D37" i="1"/>
  <c r="D75" i="1"/>
  <c r="D76" i="1" l="1"/>
  <c r="D78" i="1" s="1"/>
  <c r="E11" i="22"/>
  <c r="C13" i="22"/>
  <c r="C18" i="11"/>
  <c r="D12" i="9"/>
  <c r="B21" i="9" l="1"/>
  <c r="B30" i="9" s="1"/>
  <c r="B19" i="11" s="1"/>
  <c r="B12" i="13" s="1"/>
  <c r="B14" i="15" l="1"/>
  <c r="C11" i="17" s="1"/>
  <c r="C14" i="18" s="1"/>
  <c r="B10" i="16" s="1"/>
  <c r="B22" i="16" s="1"/>
  <c r="B30" i="16" s="1"/>
  <c r="B13" i="14"/>
  <c r="E97" i="37"/>
  <c r="B12" i="19" l="1"/>
  <c r="B39" i="16"/>
  <c r="F64" i="37"/>
  <c r="F65" i="37" s="1"/>
  <c r="J60" i="37"/>
  <c r="F60" i="37"/>
  <c r="F66" i="37" l="1"/>
  <c r="F67" i="37" s="1"/>
  <c r="F68" i="37" s="1"/>
  <c r="F69" i="37" s="1"/>
  <c r="F70" i="37" s="1"/>
  <c r="F71" i="37" s="1"/>
  <c r="F72" i="37" s="1"/>
  <c r="F73" i="37" s="1"/>
  <c r="F74" i="37" s="1"/>
  <c r="F75" i="37" s="1"/>
  <c r="F76" i="37" s="1"/>
  <c r="F77" i="37" s="1"/>
  <c r="F78" i="37" s="1"/>
  <c r="F79" i="37" s="1"/>
  <c r="F80" i="37" s="1"/>
  <c r="F81" i="37" s="1"/>
  <c r="F82" i="37" s="1"/>
  <c r="F83" i="37" s="1"/>
  <c r="F84" i="37" s="1"/>
  <c r="F85" i="37" s="1"/>
  <c r="F86" i="37" s="1"/>
  <c r="C9" i="16"/>
  <c r="C20" i="23" l="1"/>
  <c r="C19" i="23"/>
  <c r="F12" i="19"/>
  <c r="C12" i="9" l="1"/>
  <c r="F91" i="37" l="1"/>
  <c r="C22" i="23" l="1"/>
  <c r="D12" i="17"/>
  <c r="F7" i="13"/>
  <c r="F8" i="13"/>
  <c r="B20" i="9"/>
  <c r="F21" i="16"/>
  <c r="D8" i="22"/>
  <c r="D13" i="22" s="1"/>
  <c r="C38" i="16"/>
  <c r="B19" i="19"/>
  <c r="B14" i="21" s="1"/>
  <c r="B14" i="22" s="1"/>
  <c r="D16" i="11"/>
  <c r="M14" i="11"/>
  <c r="M12" i="11"/>
  <c r="M11" i="11"/>
  <c r="C29" i="9"/>
  <c r="C32" i="9" s="1"/>
  <c r="E9" i="22"/>
  <c r="E12" i="22"/>
  <c r="D93" i="37"/>
  <c r="D95" i="37" s="1"/>
  <c r="D94" i="37"/>
  <c r="D96" i="37" s="1"/>
  <c r="F9" i="15"/>
  <c r="F10" i="15"/>
  <c r="F11" i="15"/>
  <c r="F12" i="15"/>
  <c r="J16" i="11"/>
  <c r="M16" i="11"/>
  <c r="F13" i="22"/>
  <c r="F16" i="22" s="1"/>
  <c r="C13" i="15"/>
  <c r="E13" i="15"/>
  <c r="D12" i="14"/>
  <c r="I18" i="11"/>
  <c r="H18" i="11"/>
  <c r="M17" i="11"/>
  <c r="D13" i="15"/>
  <c r="F8" i="15"/>
  <c r="M10" i="11"/>
  <c r="M15" i="11"/>
  <c r="F11" i="13" l="1"/>
  <c r="F14" i="13" s="1"/>
  <c r="B18" i="11"/>
  <c r="B11" i="13" s="1"/>
  <c r="B12" i="14" s="1"/>
  <c r="B13" i="15" s="1"/>
  <c r="E13" i="22"/>
  <c r="F13" i="15"/>
  <c r="B29" i="9"/>
  <c r="L18" i="11"/>
  <c r="C10" i="17" l="1"/>
  <c r="C13" i="18" s="1"/>
  <c r="B9" i="16" s="1"/>
  <c r="B21" i="16" s="1"/>
  <c r="G18" i="11"/>
  <c r="D18" i="11"/>
  <c r="M13" i="11"/>
  <c r="M18" i="11" s="1"/>
  <c r="M22" i="11" s="1"/>
  <c r="B38" i="16" l="1"/>
  <c r="B11" i="19" s="1"/>
  <c r="B18" i="19" s="1"/>
  <c r="B13" i="21" s="1"/>
  <c r="B13" i="22" s="1"/>
  <c r="B29" i="16"/>
</calcChain>
</file>

<file path=xl/sharedStrings.xml><?xml version="1.0" encoding="utf-8"?>
<sst xmlns="http://schemas.openxmlformats.org/spreadsheetml/2006/main" count="1258" uniqueCount="790">
  <si>
    <t>ANEXO F DE LA RESOLUCION Nº 6/19</t>
  </si>
  <si>
    <t>Fecha Presentación:</t>
  </si>
  <si>
    <t>INDICE</t>
  </si>
  <si>
    <t>REF.</t>
  </si>
  <si>
    <t>I-INFORMACIÓN GENERAL DE INVESTOR CASA DE BOLSA SA</t>
  </si>
  <si>
    <t>Infome en Word.</t>
  </si>
  <si>
    <t>II-ESTADOS FINANCIEROS BASICOS</t>
  </si>
  <si>
    <t>Balance General</t>
  </si>
  <si>
    <t>Cuadro de Resultados</t>
  </si>
  <si>
    <t>Flujo de Efectivo</t>
  </si>
  <si>
    <t>Estado de Variacion Patrimonial</t>
  </si>
  <si>
    <t>Calculo de IRACIS</t>
  </si>
  <si>
    <t>Balance del Sistema</t>
  </si>
  <si>
    <t>Informe del Sindico</t>
  </si>
  <si>
    <t>Informe del Auditor Externo</t>
  </si>
  <si>
    <t>Memoria del Directorio</t>
  </si>
  <si>
    <t xml:space="preserve"> Notas a los Estados Contables</t>
  </si>
  <si>
    <t>Nota 1- Consideraciones de EEFF</t>
  </si>
  <si>
    <t>Nota 2 - Inforamacion de la Empresa</t>
  </si>
  <si>
    <t>Nota 3 - Principales Politicas y Practicas Contables</t>
  </si>
  <si>
    <t>Nota 4 - Cambio de Politicas y Proced. Contables</t>
  </si>
  <si>
    <t>Nota 5 - Criterios Especificos de Valuación</t>
  </si>
  <si>
    <t>a. Valuacion Moneda Extranjera</t>
  </si>
  <si>
    <t>b.Posición Moneda Extranjera</t>
  </si>
  <si>
    <t>c.Diferencia de cambio</t>
  </si>
  <si>
    <t>d. Disponibiliadades</t>
  </si>
  <si>
    <t>e. Inversiones</t>
  </si>
  <si>
    <t>f.Créditos</t>
  </si>
  <si>
    <t>g.Bienes de Cambio</t>
  </si>
  <si>
    <t>h.Cargos Diferidos</t>
  </si>
  <si>
    <t>i. Bienes Intangibles</t>
  </si>
  <si>
    <t>j. Otros Activos</t>
  </si>
  <si>
    <t xml:space="preserve">k.Prestamos </t>
  </si>
  <si>
    <t>l.Documentos y Ctas a Cobrar</t>
  </si>
  <si>
    <t>m.Acreedores por Intermediación</t>
  </si>
  <si>
    <t>n. Administración de Carteras</t>
  </si>
  <si>
    <t>o.Cuentas a Pagar - Relacionadas -</t>
  </si>
  <si>
    <t>p.Obligaciones Contrato de Underwriting</t>
  </si>
  <si>
    <t>q.Otros Pasivos</t>
  </si>
  <si>
    <t>r.Saldos y Transacciones - Relacionadas -</t>
  </si>
  <si>
    <t>s. Resultados con Relacionadas</t>
  </si>
  <si>
    <t>t.Patrimonio</t>
  </si>
  <si>
    <t>u. Previsiones</t>
  </si>
  <si>
    <t>v.Ingresos Operativos</t>
  </si>
  <si>
    <t>w.Otros Gastos Operativos</t>
  </si>
  <si>
    <t>x. Otros Ingresos y Egresos</t>
  </si>
  <si>
    <t>y. Resultados Financieros</t>
  </si>
  <si>
    <t>z. Resultados Extraordinarios</t>
  </si>
  <si>
    <t>Nota 6- Información Referente a Contingencias</t>
  </si>
  <si>
    <t>a.Compromisios Directos</t>
  </si>
  <si>
    <t>b.Contingencias Legales</t>
  </si>
  <si>
    <t>c.Garantías Constituidas</t>
  </si>
  <si>
    <t>Nota 7- Hechos posteriores</t>
  </si>
  <si>
    <t>Nota 8- Limitaciones a libre disponibilidad</t>
  </si>
  <si>
    <t>Nota 9- Cambios Contables</t>
  </si>
  <si>
    <t>Nota 10- Restricciones para Distribuir Utilidades</t>
  </si>
  <si>
    <t>Nota 11- Sanciones</t>
  </si>
  <si>
    <t>1 01</t>
  </si>
  <si>
    <t>1 01 01</t>
  </si>
  <si>
    <t xml:space="preserve"> (Expresado en Guaraníes)</t>
  </si>
  <si>
    <t>ACTIVO</t>
  </si>
  <si>
    <t>PASIVO</t>
  </si>
  <si>
    <t>1 01 01 01</t>
  </si>
  <si>
    <t>PASIVO CORRIENTE</t>
  </si>
  <si>
    <t>1 01 01 03</t>
  </si>
  <si>
    <t>DISPONIBILIDADES Nota 5 d</t>
  </si>
  <si>
    <t>Caja</t>
  </si>
  <si>
    <t>Recaudaciones a Depositar</t>
  </si>
  <si>
    <t>Acreedores Varios  - Nota 5 l</t>
  </si>
  <si>
    <t>Bancos</t>
  </si>
  <si>
    <t>1 01 03</t>
  </si>
  <si>
    <t>PRESTAMOS FINANCIEROS - Nota 5 k</t>
  </si>
  <si>
    <t>1 01 03 01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</si>
  <si>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</si>
  <si>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</si>
  <si>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</si>
  <si>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</si>
  <si>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</si>
  <si>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</si>
  <si>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CREDITOS Nota 5 f</t>
  </si>
  <si>
    <t>PROVISIONES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</si>
  <si>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</si>
  <si>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</si>
  <si>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</si>
  <si>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</si>
  <si>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</si>
  <si>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</si>
  <si>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</si>
  <si>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</si>
  <si>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</si>
  <si>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</si>
  <si>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1 01 03 11</t>
  </si>
  <si>
    <t>Menos: Prevision por Incobrables a Personas y Emp Relacionadas</t>
  </si>
  <si>
    <t>1 01 03 13</t>
  </si>
  <si>
    <t>Derechos sobre titulos por Contratos de Underwiting</t>
  </si>
  <si>
    <t>1 01 03 14</t>
  </si>
  <si>
    <t>OTROS ACTIVOS</t>
  </si>
  <si>
    <t>OTROS PASIVOS</t>
  </si>
  <si>
    <t>1 01 15</t>
  </si>
  <si>
    <t>1 01 15 02</t>
  </si>
  <si>
    <t>Prestamos de Terceros</t>
  </si>
  <si>
    <t>1 01 15 03</t>
  </si>
  <si>
    <t>Dividendos a Pagar</t>
  </si>
  <si>
    <t>2 01 15 03</t>
  </si>
  <si>
    <t>Otros Pasivos Corrientes</t>
  </si>
  <si>
    <t>1 01 20</t>
  </si>
  <si>
    <t>1 01 20 01</t>
  </si>
  <si>
    <t>ACTIVO NO CORRIENTE</t>
  </si>
  <si>
    <t>PASIVOS NO CORRIENTE</t>
  </si>
  <si>
    <t>1 01 20 02</t>
  </si>
  <si>
    <t>INVERSIONES PERMANENTES Nota 5 e</t>
  </si>
  <si>
    <t>PRESTAMOS FINANCIEROS</t>
  </si>
  <si>
    <t>Préstamos en Bancos</t>
  </si>
  <si>
    <t>Titulo de Renta Fija</t>
  </si>
  <si>
    <t>Acciones en la Bolsa de Valores</t>
  </si>
  <si>
    <t>Otros Valores</t>
  </si>
  <si>
    <t>PREVISIONES</t>
  </si>
  <si>
    <t>1 02</t>
  </si>
  <si>
    <t xml:space="preserve">Instrumentos Financieros Cedidos </t>
  </si>
  <si>
    <t>1 02 01</t>
  </si>
  <si>
    <t>Prevision para Indeminzacion</t>
  </si>
  <si>
    <t>1 02 01 09</t>
  </si>
  <si>
    <t>Otras Contingencias</t>
  </si>
  <si>
    <t>CREDITOS</t>
  </si>
  <si>
    <t>Otros Pasivos No Corrientes</t>
  </si>
  <si>
    <t>1 02 02</t>
  </si>
  <si>
    <t>1 02 02 01</t>
  </si>
  <si>
    <t>Deudores por Gestion en Cobro</t>
  </si>
  <si>
    <t>1 02 02 02</t>
  </si>
  <si>
    <t>1 02 02 03</t>
  </si>
  <si>
    <t>PATRIMONIO NETO  Nota 5 t</t>
  </si>
  <si>
    <t>Capital realizado</t>
  </si>
  <si>
    <t>Aportes para Futuras Integraciones</t>
  </si>
  <si>
    <t>1 02 10</t>
  </si>
  <si>
    <t>BIENES DE USO Nota 5 g</t>
  </si>
  <si>
    <t>Reservas</t>
  </si>
  <si>
    <t>Bienes en operación</t>
  </si>
  <si>
    <t>Reserva Legal</t>
  </si>
  <si>
    <t>Depreciación acumulada</t>
  </si>
  <si>
    <t>Reserva de revalúo</t>
  </si>
  <si>
    <t>Utilidad por valuación BVPSA</t>
  </si>
  <si>
    <t>ACTIVOS INTANGIBLES  Nota 5 i</t>
  </si>
  <si>
    <t>Licencias</t>
  </si>
  <si>
    <t>Marcas</t>
  </si>
  <si>
    <t>Membresia BVPASA</t>
  </si>
  <si>
    <t>Sistemas Informaticos</t>
  </si>
  <si>
    <t>Resultados Acumulados</t>
  </si>
  <si>
    <t>Amortización Acumulada</t>
  </si>
  <si>
    <t>Resultado del Ejercicio</t>
  </si>
  <si>
    <t>1 02 10 01</t>
  </si>
  <si>
    <t>1 02 10 02</t>
  </si>
  <si>
    <t>1 02 20</t>
  </si>
  <si>
    <t>Gastos de Constitución</t>
  </si>
  <si>
    <t>1 02 20 01</t>
  </si>
  <si>
    <t>Seguros Pagados por Adelantado</t>
  </si>
  <si>
    <t>1 02 20 02</t>
  </si>
  <si>
    <t>1 02 20 03</t>
  </si>
  <si>
    <t>1 02 30</t>
  </si>
  <si>
    <t>1 02 30 01</t>
  </si>
  <si>
    <t>1 02 30 02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</si>
  <si>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</si>
  <si>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</si>
  <si>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</si>
  <si>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</si>
  <si>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</si>
  <si>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</si>
  <si>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</si>
  <si>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</si>
  <si>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</si>
  <si>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</si>
  <si>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</si>
  <si>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</si>
  <si>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</si>
  <si>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</si>
  <si>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</si>
  <si>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</si>
  <si>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</si>
  <si>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</si>
  <si>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</si>
  <si>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</si>
  <si>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</si>
  <si>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</si>
  <si>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</si>
  <si>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</si>
  <si>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</si>
  <si>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</si>
  <si>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</si>
  <si>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</si>
  <si>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</si>
  <si>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</si>
  <si>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</si>
  <si>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</si>
  <si>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</si>
  <si>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</si>
  <si>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</si>
  <si>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(Expresado en guaraníes)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</si>
  <si>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</si>
  <si>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</si>
  <si>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</si>
  <si>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</si>
  <si>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</si>
  <si>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</si>
  <si>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</si>
  <si>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</si>
  <si>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</si>
  <si>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</si>
  <si>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</si>
  <si>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</si>
  <si>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</si>
  <si>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</si>
  <si>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Otros Ingresos Operativos</t>
  </si>
  <si>
    <t>Ganancia por Venta de Titulos - Bonos</t>
  </si>
  <si>
    <t>Gastos por Comisiones y Servicios</t>
  </si>
  <si>
    <t>Aranceles por negociación Bolsa de Valores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</si>
  <si>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</si>
  <si>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</si>
  <si>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</si>
  <si>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</si>
  <si>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</si>
  <si>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Gastos de administración</t>
  </si>
  <si>
    <t>Sueldos y Jornales</t>
  </si>
  <si>
    <t>Aporte Patronal</t>
  </si>
  <si>
    <t>Aguinaldos Pagados</t>
  </si>
  <si>
    <t>Bonificacion Familiar</t>
  </si>
  <si>
    <t>Vacaciones Pagadas</t>
  </si>
  <si>
    <t>Indemnizaciones</t>
  </si>
  <si>
    <t>Mantenimiento</t>
  </si>
  <si>
    <t>Alquileres</t>
  </si>
  <si>
    <t>Gastos Generales</t>
  </si>
  <si>
    <t>Seguros</t>
  </si>
  <si>
    <t>Impuestos, Tasas y Contribuciones</t>
  </si>
  <si>
    <t>Otros Gastos de Administración</t>
  </si>
  <si>
    <t>Honorarios Profesianales</t>
  </si>
  <si>
    <t>Remuneracion Personal Superior</t>
  </si>
  <si>
    <t>Servicios Personales</t>
  </si>
  <si>
    <t>Gastos de Capacitación</t>
  </si>
  <si>
    <t>Servicios Contratados</t>
  </si>
  <si>
    <t>Iva Gastos</t>
  </si>
  <si>
    <t>Donaciones y Contribuciones</t>
  </si>
  <si>
    <t>Servicios de Asesoramiento</t>
  </si>
  <si>
    <t>Depreciaciones del Ejercicio</t>
  </si>
  <si>
    <t>Resultado Operativo Neto</t>
  </si>
  <si>
    <t>Otros Ingresos</t>
  </si>
  <si>
    <t>Otros Egresos</t>
  </si>
  <si>
    <t>Generados por Activos</t>
  </si>
  <si>
    <t>Intereses cobrados</t>
  </si>
  <si>
    <t>Diferencia de Cambio</t>
  </si>
  <si>
    <t>Generados por Pasivos</t>
  </si>
  <si>
    <t>Intereses pagados</t>
  </si>
  <si>
    <t>Ganancias</t>
  </si>
  <si>
    <t>Pérdidas</t>
  </si>
  <si>
    <t>Ajuste de Resultados de Ejercicios Anteriores</t>
  </si>
  <si>
    <t>Ingresos</t>
  </si>
  <si>
    <t>Egresos</t>
  </si>
  <si>
    <t xml:space="preserve">Ganancias (o pérdidas) </t>
  </si>
  <si>
    <t>Impuesto a la Renta</t>
  </si>
  <si>
    <t>ESTADO DE FLUJO DE EFECTIVO</t>
  </si>
  <si>
    <t>Flujo de efectivo por las actividades operativas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</si>
  <si>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</si>
  <si>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</si>
  <si>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</si>
  <si>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</si>
  <si>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</si>
  <si>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</si>
  <si>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</si>
  <si>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Pagos a proveedores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</si>
  <si>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</si>
  <si>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</si>
  <si>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</si>
  <si>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</si>
  <si>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Fondos con destino especial</t>
  </si>
  <si>
    <t>Compra de propiedad, planta y equipo</t>
  </si>
  <si>
    <t>Adquisicion de acciones y titulos de deuda</t>
  </si>
  <si>
    <t>Intereses percibidos</t>
  </si>
  <si>
    <t>Dividendos percibidos</t>
  </si>
  <si>
    <t>Efectivo Neto por (o usado) en actividades de inversión</t>
  </si>
  <si>
    <t>Flujo de efectivo por actividades de financiamiento</t>
  </si>
  <si>
    <t>Aportes de capital</t>
  </si>
  <si>
    <t>Dividendos pagados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</si>
  <si>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</si>
  <si>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</si>
  <si>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</si>
  <si>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</si>
  <si>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</si>
  <si>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</si>
  <si>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CAPITAL</t>
  </si>
  <si>
    <t>RESERVAS</t>
  </si>
  <si>
    <t>RESULTADOS</t>
  </si>
  <si>
    <t>PATRIMONIO NETO</t>
  </si>
  <si>
    <t>CUENTAS</t>
  </si>
  <si>
    <t>AP. FUT. INTEGRAC.</t>
  </si>
  <si>
    <t>INTEGRADO</t>
  </si>
  <si>
    <t>LEGAL</t>
  </si>
  <si>
    <t>REVALÚO</t>
  </si>
  <si>
    <t>ACUMULADOS</t>
  </si>
  <si>
    <t>DEL EJERCICIO</t>
  </si>
  <si>
    <t>Saldo al inicio del ejercicio</t>
  </si>
  <si>
    <t>Mov. Subsecuentes</t>
  </si>
  <si>
    <t>Reserva Legal  y otros del Ejercicio</t>
  </si>
  <si>
    <t>-</t>
  </si>
  <si>
    <t>Revaluo del Ejercicio</t>
  </si>
  <si>
    <t>Aportes a Cta. Fut Capitalizaciones</t>
  </si>
  <si>
    <t>Retiros a Cta. De Utilidades</t>
  </si>
  <si>
    <t>Aporte Capital</t>
  </si>
  <si>
    <t>NOTA 1: CONSIDERACION DE LOS ESTADOS CONTABLES</t>
  </si>
  <si>
    <t>NOTA 2:  INFORMACIÓN BÁSICA DE LA EMPRESA</t>
  </si>
  <si>
    <t>La Sociedad tiene por objeto efectuar las siguientes operaciones:</t>
  </si>
  <si>
    <t>Comprar y vender valores por cuenta de terceros y también por cuenta propia, con recursos de terceros o propios, en una bolsa de valores o fuera de ella;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</si>
  <si>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</si>
  <si>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</si>
  <si>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</si>
  <si>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</si>
  <si>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</si>
  <si>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</si>
  <si>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</si>
  <si>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</si>
  <si>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</si>
  <si>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t>NOTA 3: PRINCIPALES POLÍTICAS Y PRÁCTICAS CONTABLES APLICADAS</t>
  </si>
  <si>
    <t>3.1.  Base de preparación de los estados contables</t>
  </si>
  <si>
    <t xml:space="preserve">Los estados Contables han sido preparados de acuerdo a la Resolución Nro. 06/19 de la Comisión Nacional de Valores y a Principios y Normas Contables Vigentes en Paraguay. </t>
  </si>
  <si>
    <t>3.2. Criterios de valuación</t>
  </si>
  <si>
    <t>Son aplicados los criterios de valuación y exposición aceptados por las Normas Contables y Tributarias Vigentes en Paraguay y de acuerdo a la Resolución 6/19 y la Resolución 763/04 de la Comisión Nacional de Valores.</t>
  </si>
  <si>
    <t>3.3. Previsión para cuentas incobrables</t>
  </si>
  <si>
    <t xml:space="preserve">La entidad no posee previsión para cuentas incobrables. </t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</si>
  <si>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</si>
  <si>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</si>
  <si>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</si>
  <si>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</si>
  <si>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</si>
  <si>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</si>
  <si>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</si>
  <si>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</si>
  <si>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t>Tipos de Cambio</t>
  </si>
  <si>
    <t>Comprador</t>
  </si>
  <si>
    <t>Vendedor</t>
  </si>
  <si>
    <t>Activos y Pasivos en Moneda Extranjera</t>
  </si>
  <si>
    <t>DETALLE</t>
  </si>
  <si>
    <t>MONEDA EXTRANJERA CLASE</t>
  </si>
  <si>
    <t>MONEDA EXTRANJERA MONTO</t>
  </si>
  <si>
    <t>ACTIVO CORRIENTE</t>
  </si>
  <si>
    <t>DISPONIBILIDADES</t>
  </si>
  <si>
    <t>Dólares</t>
  </si>
  <si>
    <t>Creditos Fiscales</t>
  </si>
  <si>
    <t>Dividendos a Cobrar</t>
  </si>
  <si>
    <t>Otros Creditos</t>
  </si>
  <si>
    <t>Anticipo IRE</t>
  </si>
  <si>
    <t>ANTICIPOS</t>
  </si>
  <si>
    <t>Anticipo a Proveedores</t>
  </si>
  <si>
    <t>Anticipos Honorarios-Servicios</t>
  </si>
  <si>
    <t>Intereses a Vencer</t>
  </si>
  <si>
    <t>Seguros a Vencer</t>
  </si>
  <si>
    <t>Intereses a Cobrar</t>
  </si>
  <si>
    <t>INVERSIONES PERMANENTES</t>
  </si>
  <si>
    <t>Titulo de Renta Variables- Acciones</t>
  </si>
  <si>
    <t>Titulo de Renta Fija (Bonos+CDA)</t>
  </si>
  <si>
    <t>Acciones en la Bolsa de Valores y otras inversiones</t>
  </si>
  <si>
    <t>PROPIEDAD, PLANTA Y EQUIPO</t>
  </si>
  <si>
    <t>Bienes en Operación</t>
  </si>
  <si>
    <t>Depreciación Acumulada</t>
  </si>
  <si>
    <t>ACTIVOS INTANGIBLES</t>
  </si>
  <si>
    <t>Membresias</t>
  </si>
  <si>
    <t>Garantia de Alquiler</t>
  </si>
  <si>
    <t>CUENTAS A PAGAR</t>
  </si>
  <si>
    <t>Proveedores Varios</t>
  </si>
  <si>
    <t>Acreedores por intermediacion</t>
  </si>
  <si>
    <t>Comisiones a Pagar</t>
  </si>
  <si>
    <t>Anticipo de Clientes</t>
  </si>
  <si>
    <t>Documentos a Pagar</t>
  </si>
  <si>
    <t>Intereses a Pagar</t>
  </si>
  <si>
    <t>Impuesto a la Renta a Pagar</t>
  </si>
  <si>
    <t>Sueldos a Pagar</t>
  </si>
  <si>
    <t>Seguros a Pagar</t>
  </si>
  <si>
    <t>PASIVO NO CORRIENTE</t>
  </si>
  <si>
    <t>Ganancias a Devengar</t>
  </si>
  <si>
    <t>Cuentas a Pagar por Compra de Acciones</t>
  </si>
  <si>
    <t>CONCEPTO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</si>
  <si>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</si>
  <si>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</si>
  <si>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</si>
  <si>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</si>
  <si>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</si>
  <si>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</si>
  <si>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</si>
  <si>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</si>
  <si>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</si>
  <si>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Saldos de Cuentas</t>
  </si>
  <si>
    <t xml:space="preserve">  DISPONIBILIDADES                       </t>
  </si>
  <si>
    <t>TOTAL DISPONIBILIDADES</t>
  </si>
  <si>
    <t/>
  </si>
  <si>
    <t xml:space="preserve">                INFORMACION SOBRE EL DOCUMENTO Y EL EMISOR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</si>
  <si>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</si>
  <si>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</si>
  <si>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</si>
  <si>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</si>
  <si>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</si>
  <si>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</si>
  <si>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</si>
  <si>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</si>
  <si>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</si>
  <si>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</si>
  <si>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</si>
  <si>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CDA</t>
  </si>
  <si>
    <t>Bonos</t>
  </si>
  <si>
    <t>CANTIDAD</t>
  </si>
  <si>
    <t>VALOR NOMINAL</t>
  </si>
  <si>
    <t>VALOR CONTABLE</t>
  </si>
  <si>
    <t>Inversiones Temporales</t>
  </si>
  <si>
    <t>Inversiones Permanentes</t>
  </si>
  <si>
    <t>DEUDORES POR INTERMEDIACION</t>
  </si>
  <si>
    <t>GUARANIES</t>
  </si>
  <si>
    <t>Corto Plazo Gs.</t>
  </si>
  <si>
    <t>Largo Plazo Gs.</t>
  </si>
  <si>
    <t>Credito Fiscal IVA</t>
  </si>
  <si>
    <t>Dividendos a cobrar</t>
  </si>
  <si>
    <t>Poyectos Inmobiliarios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</si>
  <si>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</si>
  <si>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</si>
  <si>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</si>
  <si>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</si>
  <si>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</si>
  <si>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</si>
  <si>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</si>
  <si>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</si>
  <si>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</si>
  <si>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</si>
  <si>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</si>
  <si>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</si>
  <si>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</si>
  <si>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</si>
  <si>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</si>
  <si>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</si>
  <si>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</si>
  <si>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</si>
  <si>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</si>
  <si>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</si>
  <si>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</si>
  <si>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</si>
  <si>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Muebles y Útiles</t>
  </si>
  <si>
    <t>Rodados</t>
  </si>
  <si>
    <t>Instalaciones</t>
  </si>
  <si>
    <t>Equipos de Oficina</t>
  </si>
  <si>
    <t>Equipos de Informática</t>
  </si>
  <si>
    <t xml:space="preserve">Inmuebles </t>
  </si>
  <si>
    <t>Construcciones en curso</t>
  </si>
  <si>
    <t>Mejoras en Predio Ajeno</t>
  </si>
  <si>
    <t>Utiles y enseres</t>
  </si>
  <si>
    <t>SALDO INICIAL</t>
  </si>
  <si>
    <t>AUMENTOS</t>
  </si>
  <si>
    <t>AMORTIZACIONES</t>
  </si>
  <si>
    <t>SALDO NETO FINAL</t>
  </si>
  <si>
    <t>CUENTA</t>
  </si>
  <si>
    <t>Marcas y Licencias</t>
  </si>
  <si>
    <t>Licencias Informáticas</t>
  </si>
  <si>
    <t>Sistemas Informáticos</t>
  </si>
  <si>
    <t>Licencia Actividad Bursatil</t>
  </si>
  <si>
    <t>Deudores varios</t>
  </si>
  <si>
    <t>Cupones a cobrar</t>
  </si>
  <si>
    <t>Seguros pagados por adelantado</t>
  </si>
  <si>
    <t>Anticipos a proveedores y otros</t>
  </si>
  <si>
    <t>INSTITUCION</t>
  </si>
  <si>
    <t>CORTO PLAZO GS.</t>
  </si>
  <si>
    <t>LARGO PLAZO GS.</t>
  </si>
  <si>
    <t>Prestamos por Repos</t>
  </si>
  <si>
    <t>CORRIENTE G.</t>
  </si>
  <si>
    <t>NO CORRIENTE G.</t>
  </si>
  <si>
    <t>A la fecha la entidad no registra administración de Cartera a Corto y Largo Plazo</t>
  </si>
  <si>
    <t>Corriente Gs.</t>
  </si>
  <si>
    <t>No corrientes Gs.</t>
  </si>
  <si>
    <t>r)       Saldos y Transacciones con personas y empresas relacionadas (Corriente y No Corriente)</t>
  </si>
  <si>
    <t>SALDOS (Deudores y Acreedores mantenidos)</t>
  </si>
  <si>
    <t>NOMBRE</t>
  </si>
  <si>
    <t>RELACION</t>
  </si>
  <si>
    <t>TIPO DE OPERACIÓN</t>
  </si>
  <si>
    <t>Empresa Vinculada</t>
  </si>
  <si>
    <t>Cuentas a cobrar</t>
  </si>
  <si>
    <t>ANTIGÜEDAD DE LA DEUDA</t>
  </si>
  <si>
    <t>PERIODO ACTUAL G.</t>
  </si>
  <si>
    <t>PERSONA O EMPRESA RELACIONADA</t>
  </si>
  <si>
    <t>Total Ingresos</t>
  </si>
  <si>
    <t>Total Egresos</t>
  </si>
  <si>
    <t>t) Patrimonio</t>
  </si>
  <si>
    <t>SALDO AL INICIO DEL EJERCICIO</t>
  </si>
  <si>
    <t>DISMINUCIÓN</t>
  </si>
  <si>
    <t>Capital Integrado</t>
  </si>
  <si>
    <t>Aportes no capitalizados</t>
  </si>
  <si>
    <t>La entidad no registra previsiones a la fecha.</t>
  </si>
  <si>
    <t>Ingresos por Operaciones</t>
  </si>
  <si>
    <t>Por intermediación de Acciones en Rueda</t>
  </si>
  <si>
    <t>Por intermediación de Renta Fija en Rueda</t>
  </si>
  <si>
    <t>Ingresos por Asesoría Financiera</t>
  </si>
  <si>
    <t>Ingresos por venta cartera propia</t>
  </si>
  <si>
    <t>Ingresos por intereses de Cartera propia</t>
  </si>
  <si>
    <t>Totales</t>
  </si>
  <si>
    <t>Ganancia por venta de Titulos</t>
  </si>
  <si>
    <t xml:space="preserve">Dividendos Cobrados </t>
  </si>
  <si>
    <t>Otros ingresos</t>
  </si>
  <si>
    <t>Total</t>
  </si>
  <si>
    <t>w) Otros Gastos Operativos, de comercialización y de administración</t>
  </si>
  <si>
    <t>Otros Gastos Operativos</t>
  </si>
  <si>
    <t>Perdida por venta de valores</t>
  </si>
  <si>
    <t>Generados Por Activos</t>
  </si>
  <si>
    <t>Intereses Cobrados</t>
  </si>
  <si>
    <t>Generados Por Pasivos</t>
  </si>
  <si>
    <t>Intereses Pagados</t>
  </si>
  <si>
    <t>Ingresos Extraordinarios</t>
  </si>
  <si>
    <t>Ganancia por Venta de Rodado</t>
  </si>
  <si>
    <t>Egresos Extraordinarios</t>
  </si>
  <si>
    <t>Perdida por Venta de Activo</t>
  </si>
  <si>
    <t>NOTA 6. INFORMACION REFERENTE A CONTINGENCIAS Y COMPROMISOS</t>
  </si>
  <si>
    <t>No registra</t>
  </si>
  <si>
    <t>NOTA 7. HECHOS POSTERIORES AL CIERRE DEL EJERCICIO</t>
  </si>
  <si>
    <t>No corresponde al presente periodo.</t>
  </si>
  <si>
    <t>No registra.</t>
  </si>
  <si>
    <t>NOTA 9. CAMBIOS CONTABLES</t>
  </si>
  <si>
    <t>NOTA 10. RESTRICIONES PARA DISTRIBUCIÓN DE UTILIDADES</t>
  </si>
  <si>
    <t>NOTA 11. SANCIONES</t>
  </si>
  <si>
    <t>No Registra.</t>
  </si>
  <si>
    <t>Ingresos por Operaciones y Servicios Extrabursatiles</t>
  </si>
  <si>
    <t>BALANCE GENERAL</t>
  </si>
  <si>
    <t>REVALORIZAC</t>
  </si>
  <si>
    <t>Total al 31/12/2020</t>
  </si>
  <si>
    <t xml:space="preserve">Balance Gral. Resol. </t>
  </si>
  <si>
    <t xml:space="preserve">Estado de Resultado Resol. </t>
  </si>
  <si>
    <t xml:space="preserve">Flujo de Efectivo </t>
  </si>
  <si>
    <t>Estado de Resultado Resol.</t>
  </si>
  <si>
    <t xml:space="preserve">CALCULO DE IRACIS </t>
  </si>
  <si>
    <t xml:space="preserve">Balance Final </t>
  </si>
  <si>
    <t>NOTA A LOS ESTADOS CONTA.</t>
  </si>
  <si>
    <t>NOTA A LOS ESTADOS CONTABLES</t>
  </si>
  <si>
    <t xml:space="preserve">NOTA A LOS ESTADOS CONTA. </t>
  </si>
  <si>
    <t>NOTA 5 A-C CRITERIOS ESPECIF.</t>
  </si>
  <si>
    <t>NOTA D - DISPONIBILIDADES</t>
  </si>
  <si>
    <t>NOTA E - INVERSIONES</t>
  </si>
  <si>
    <t>NOTA F - CREDITOS</t>
  </si>
  <si>
    <t>NOTA G BIENES DE USO</t>
  </si>
  <si>
    <t>NOTA H CARGOS DIFERIDOS</t>
  </si>
  <si>
    <t xml:space="preserve"> NOTA I INTANGIBLES</t>
  </si>
  <si>
    <t>NOTA J OTROS ACTIVOS CTES Y NO CORRIENTES</t>
  </si>
  <si>
    <t>NOTA K PRESTAMOS</t>
  </si>
  <si>
    <t>NOTA L DOCUMENTOS Y CTAS A PAGAR</t>
  </si>
  <si>
    <t>NOTAS M-Q ACREEDORES CTO PLAZO</t>
  </si>
  <si>
    <t xml:space="preserve">NOTA R SALDOS Y TRANSACCIONES </t>
  </si>
  <si>
    <t>NOTA S RESULTADOS CON PERSONAS</t>
  </si>
  <si>
    <t xml:space="preserve"> NOTA T PATRIMONIO</t>
  </si>
  <si>
    <t>NOTA V INGRESOS OPERATIVOS</t>
  </si>
  <si>
    <t>NOTA W OTROS GASTOS OPERATIVOS</t>
  </si>
  <si>
    <t>NOTA X OTROS INGRESOS Y EGRESOS</t>
  </si>
  <si>
    <t>NOTA Y RESULTADOS FINANCIEROS</t>
  </si>
  <si>
    <t>NOTA Z RESULT EXTRAORD</t>
  </si>
  <si>
    <t>NOTA 6 INFORMACION REFERENTE</t>
  </si>
  <si>
    <r>
      <t>a)</t>
    </r>
    <r>
      <rPr>
        <b/>
        <sz val="9"/>
        <color indexed="8"/>
        <rFont val="Calibri"/>
        <family val="2"/>
        <scheme val="minor"/>
      </rPr>
      <t>      Valuación en moneda extranjera</t>
    </r>
  </si>
  <si>
    <r>
      <t>b)</t>
    </r>
    <r>
      <rPr>
        <b/>
        <sz val="9"/>
        <color indexed="8"/>
        <rFont val="Calibri"/>
        <family val="2"/>
        <scheme val="minor"/>
      </rPr>
      <t>       Posición en moneda extranjera</t>
    </r>
  </si>
  <si>
    <r>
      <t>C)</t>
    </r>
    <r>
      <rPr>
        <b/>
        <sz val="9"/>
        <color indexed="8"/>
        <rFont val="Calibri"/>
        <family val="2"/>
        <scheme val="minor"/>
      </rPr>
      <t>      Diferencia de cambio en moneda extranjera.</t>
    </r>
  </si>
  <si>
    <r>
      <t>n)</t>
    </r>
    <r>
      <rPr>
        <b/>
        <sz val="9"/>
        <color indexed="8"/>
        <rFont val="Calibri"/>
        <family val="2"/>
        <scheme val="minor"/>
      </rPr>
      <t>       Administración de Cartera (Corto y Largo Plazo)</t>
    </r>
  </si>
  <si>
    <r>
      <t>o)</t>
    </r>
    <r>
      <rPr>
        <b/>
        <sz val="9"/>
        <color indexed="8"/>
        <rFont val="Calibri"/>
        <family val="2"/>
        <scheme val="minor"/>
      </rPr>
      <t>       Cuentas a Pagar a personas y empresas relacionadas (Corto y Largo plazo)</t>
    </r>
  </si>
  <si>
    <r>
      <t>p)</t>
    </r>
    <r>
      <rPr>
        <b/>
        <sz val="9"/>
        <color indexed="8"/>
        <rFont val="Calibri"/>
        <family val="2"/>
        <scheme val="minor"/>
      </rPr>
      <t>       Obligaciones por contrato de Underwriting (Corto y Largo Plazo)</t>
    </r>
  </si>
  <si>
    <r>
      <t>q)</t>
    </r>
    <r>
      <rPr>
        <b/>
        <sz val="9"/>
        <color indexed="8"/>
        <rFont val="Calibri"/>
        <family val="2"/>
        <scheme val="minor"/>
      </rPr>
      <t>       Otros Pasivos Corrientes y No Corrientes</t>
    </r>
  </si>
  <si>
    <r>
      <t>S)</t>
    </r>
    <r>
      <rPr>
        <b/>
        <sz val="9"/>
        <color indexed="8"/>
        <rFont val="Calibri"/>
        <family val="2"/>
        <scheme val="minor"/>
      </rPr>
      <t>       Resultados con Personas y Empresas Vinculadas</t>
    </r>
  </si>
  <si>
    <r>
      <t>u)</t>
    </r>
    <r>
      <rPr>
        <b/>
        <sz val="9"/>
        <color indexed="8"/>
        <rFont val="Calibri"/>
        <family val="2"/>
        <scheme val="minor"/>
      </rPr>
      <t xml:space="preserve">       Previsiones </t>
    </r>
  </si>
  <si>
    <t>CAMBIO CIERRE PERIODO ANTERIOR 31/12/2020</t>
  </si>
  <si>
    <t>INVERSIONES TEMPORARIAS</t>
  </si>
  <si>
    <t>Ingresos por Administracion de Carteras</t>
  </si>
  <si>
    <t>Ingresos por Custodia de Valores</t>
  </si>
  <si>
    <r>
      <t>2.1</t>
    </r>
    <r>
      <rPr>
        <b/>
        <sz val="9"/>
        <color indexed="8"/>
        <rFont val="Calibri"/>
        <family val="2"/>
        <scheme val="minor"/>
      </rPr>
      <t>              Naturaleza jurídica de las actividades de la sociedad</t>
    </r>
  </si>
  <si>
    <r>
      <t>2.2</t>
    </r>
    <r>
      <rPr>
        <b/>
        <sz val="9"/>
        <color indexed="8"/>
        <rFont val="Calibri"/>
        <family val="2"/>
        <scheme val="minor"/>
      </rPr>
      <t>   Participación en empresas vinculadas</t>
    </r>
  </si>
  <si>
    <r>
      <t>3.4.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Depreciación de bienes de uso</t>
    </r>
  </si>
  <si>
    <t xml:space="preserve"> -   </t>
  </si>
  <si>
    <t>Acreedores por Intermediación. Nota 5 m</t>
  </si>
  <si>
    <t>Cuentas por Pagar a Personas y Emp. Relacionadas. Nota o</t>
  </si>
  <si>
    <r>
      <t>a)</t>
    </r>
    <r>
      <rPr>
        <b/>
        <sz val="9"/>
        <color indexed="8"/>
        <rFont val="Calibri"/>
        <family val="2"/>
        <scheme val="minor"/>
      </rPr>
      <t>        Compromisos Directos</t>
    </r>
  </si>
  <si>
    <r>
      <t>b)</t>
    </r>
    <r>
      <rPr>
        <b/>
        <sz val="9"/>
        <color indexed="8"/>
        <rFont val="Calibri"/>
        <family val="2"/>
        <scheme val="minor"/>
      </rPr>
      <t>        Contingencias Legales</t>
    </r>
  </si>
  <si>
    <r>
      <t>c)</t>
    </r>
    <r>
      <rPr>
        <b/>
        <sz val="9"/>
        <color indexed="8"/>
        <rFont val="Calibri"/>
        <family val="2"/>
        <scheme val="minor"/>
      </rPr>
      <t>        Garantías Constituidas</t>
    </r>
  </si>
  <si>
    <r>
      <t>NOTA 8.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LIMITACION A LA LIBRE DISPONIBILIDAD DE LOS ACTIVOS O DEL PATRIMONIO Y DE CUALQUIER RESTRICCION AL DERECHO DE PROPIEDAD.</t>
    </r>
  </si>
  <si>
    <t>Ana Cristina Neffa Persano</t>
  </si>
  <si>
    <t>Otros Activos</t>
  </si>
  <si>
    <t>Otros Costos de Operaciones</t>
  </si>
  <si>
    <t>Los Bienes de Uso se expresan a su valor de adquisición. Ya no se revaluan a partir del Ejercicio 2020.</t>
  </si>
  <si>
    <t>Seguros a Vencer M/L</t>
  </si>
  <si>
    <t>Intereses a Vencer M/L</t>
  </si>
  <si>
    <t>Intereses a Vencer M/E</t>
  </si>
  <si>
    <t>Ingresos por intereses de Cartera propia - Empresas y Personas Relacionadas</t>
  </si>
  <si>
    <t>PERIODO ANT 31/12/ 2020</t>
  </si>
  <si>
    <t>La composición de los fondos disponibles en Bancos, es como sigue:</t>
  </si>
  <si>
    <t xml:space="preserve">Otros Activos </t>
  </si>
  <si>
    <t>TRADERS PRO CASA DE BOLSA S.A.</t>
  </si>
  <si>
    <t>30 DE SETIEMBRE DE 2021</t>
  </si>
  <si>
    <t>CORRESPONDIENTE AL 30 DE SETIEMBRE DE 2021 PRESENTADO EN FORMA COMPARATIVA CON EL EJERCICIO ECONOMICO ANTERIOR  AL  31 DE DICIEMBRE DE  2020.</t>
  </si>
  <si>
    <t>CORRESPONDIENTE AL 30 DE SETIEMBRE DE 2021 PRESENTADO EN FORMA COMPARATIVA CON EL 30 DE SETIEMBRE DE 2020</t>
  </si>
  <si>
    <t>CORRESPONDIENTE AL 30 DE SETIEMBRE DE 2021 PRESENTADO EN FORMA COMPARATIVA CON EL 3O DE SETIEMBRE DE 2020</t>
  </si>
  <si>
    <t>CORRESPONDIENTE AL 3O DE SETIEMBRE DE 2021 PRESENTADO EN FORMA COMPARATIVA CON EL 30 DE SETIEMBRE DE 2020</t>
  </si>
  <si>
    <t>PERIODO ACTUAL 30/09/ 2020</t>
  </si>
  <si>
    <t>PERIODO ACTUAL 30/09/2021</t>
  </si>
  <si>
    <t>PERIODO ANT. 30/09/2020</t>
  </si>
  <si>
    <t>SALDO AL 30/09/2021</t>
  </si>
  <si>
    <t>SALDO AL 30/09/2020</t>
  </si>
  <si>
    <t>INFORMACION GENERAL DE LA ENTIDAD</t>
  </si>
  <si>
    <t>1. IDENTIFICACIÓN:</t>
  </si>
  <si>
    <t>Nombre o Razón social</t>
  </si>
  <si>
    <t>Traders Pro Casa de Bolsa S.A.</t>
  </si>
  <si>
    <t>Registro CNV</t>
  </si>
  <si>
    <t>CERTIFICADO DE REGISTRO N° 062 _03082021</t>
  </si>
  <si>
    <t>Código Bolsa</t>
  </si>
  <si>
    <t>Dirección oficina principal</t>
  </si>
  <si>
    <t>Avda. Brasilia 764. Edificio Investor. 1er. Piso</t>
  </si>
  <si>
    <t>Teléfono</t>
  </si>
  <si>
    <t xml:space="preserve"> +59521 7289737 Int 510 / +595981977094</t>
  </si>
  <si>
    <t>E-mail</t>
  </si>
  <si>
    <t>directorio@traderspro.com.py</t>
  </si>
  <si>
    <t>Sitio página web</t>
  </si>
  <si>
    <t>www.traderspro.com.py</t>
  </si>
  <si>
    <t>Domicilio legal</t>
  </si>
  <si>
    <t>2. ANTECEDENTES DE CONSTITUCIÓN DE LA SOCIEDAD</t>
  </si>
  <si>
    <t>Escritura Nº 10 Fecha 16 de Abril del 2021</t>
  </si>
  <si>
    <t xml:space="preserve">Inscripción en el registro público de personas jurídicas matricula Nº 34473 y de la sección comercio matricula Nº 34475 ambas en fecha 07 de Mayo del 2021 </t>
  </si>
  <si>
    <t>3. ADMINISTRACIÓN</t>
  </si>
  <si>
    <t>CARGO</t>
  </si>
  <si>
    <t>NOMBRE Y APELLIDO</t>
  </si>
  <si>
    <t>Presidente</t>
  </si>
  <si>
    <t>Giuseppe Antonio Saurini Buey</t>
  </si>
  <si>
    <t>Vicepresidente</t>
  </si>
  <si>
    <t>Mayra Antonella Roux Miranda</t>
  </si>
  <si>
    <t>Director titular</t>
  </si>
  <si>
    <t>Diego Benjamin Barboza Clari</t>
  </si>
  <si>
    <t>Cesar Fernando Godoy Gimenez</t>
  </si>
  <si>
    <t>María Verónica Porro Acosta</t>
  </si>
  <si>
    <t xml:space="preserve">Síndico </t>
  </si>
  <si>
    <t>Ysaias Lopez Gomez</t>
  </si>
  <si>
    <t>4. CAPITAL Y PROPIEDAD</t>
  </si>
  <si>
    <t xml:space="preserve">Capital Social (de acuerdo al artículo 6 de los estatutos sociales) Gs.15.000.000.000 </t>
  </si>
  <si>
    <t>Representado por Gs.1.000.000 cada acción nominativa ordinaria</t>
  </si>
  <si>
    <t>Capital Emitido G.5.000.000.000 (cinco mil millones)</t>
  </si>
  <si>
    <t>Capital Suscripto G.5.000.000.000 (cinco mil millones)</t>
  </si>
  <si>
    <t>Valor nominal de las acciones G.1.000.000</t>
  </si>
  <si>
    <t>CUADRO DE CAPITAL INTEGRADO</t>
  </si>
  <si>
    <t>Nº</t>
  </si>
  <si>
    <t>ACCIONISTA</t>
  </si>
  <si>
    <t>SERIE</t>
  </si>
  <si>
    <t>NÚMERO DE ACCIONES</t>
  </si>
  <si>
    <t>CANTIDAD DE ACCIONES</t>
  </si>
  <si>
    <t>CLASE</t>
  </si>
  <si>
    <t>VOTO</t>
  </si>
  <si>
    <t>MONTO</t>
  </si>
  <si>
    <t>% DE PARTICIPACIÓN DEL CAPITAL INTEGRADO</t>
  </si>
  <si>
    <t>INCUBATE S.A.</t>
  </si>
  <si>
    <t>---</t>
  </si>
  <si>
    <t>1-2434 y 2485-2955</t>
  </si>
  <si>
    <t>Ordinaria</t>
  </si>
  <si>
    <t>1 por acción</t>
  </si>
  <si>
    <t>4551-4731</t>
  </si>
  <si>
    <t>4751-4800</t>
  </si>
  <si>
    <t>4801-4850</t>
  </si>
  <si>
    <t>4851-4900</t>
  </si>
  <si>
    <t>Celso Ivan Casamayouret Genes</t>
  </si>
  <si>
    <t>4901-4950</t>
  </si>
  <si>
    <t>Adrian Aponte Rivas</t>
  </si>
  <si>
    <t>4951-5000</t>
  </si>
  <si>
    <t>Patricia Raquel Boettner Friedmann</t>
  </si>
  <si>
    <t>2435-2484</t>
  </si>
  <si>
    <t>CUADRO DEL CAPITAL SUSCRIPTO</t>
  </si>
  <si>
    <t>% DE PARTICIPACIÓN DEL CAPITAL SUSCRIPTO</t>
  </si>
  <si>
    <t>1-2434 y 2485-4550</t>
  </si>
  <si>
    <t>4551-4750</t>
  </si>
  <si>
    <t>5. AUDITOR EXTERNO INDEPENDIENTE</t>
  </si>
  <si>
    <t>1. Auditor externo independiente designado: HP Auditores &amp; Contadores</t>
  </si>
  <si>
    <t>2. Número de inscripción en le registro de la CNV: AE052, según Res CNV Nº 15 E/17</t>
  </si>
  <si>
    <t>6. PERSONAS VINCULAS</t>
  </si>
  <si>
    <t xml:space="preserve">          Personas Vinculadas</t>
  </si>
  <si>
    <t>Síndico</t>
  </si>
  <si>
    <t>Auditor interno</t>
  </si>
  <si>
    <t>Mirtha Patricia Páez Gonzalez</t>
  </si>
  <si>
    <t xml:space="preserve">          Vinculada controlante</t>
  </si>
  <si>
    <t>Denominación</t>
  </si>
  <si>
    <t>Domicilio</t>
  </si>
  <si>
    <t>Av. Brasilia 764. 1º Piso</t>
  </si>
  <si>
    <t>Actividad principal</t>
  </si>
  <si>
    <t>Otras actividades de servicio de apoyo a empresas</t>
  </si>
  <si>
    <t>Participación en el capital</t>
  </si>
  <si>
    <t>Porcentaje de votos</t>
  </si>
  <si>
    <t>Honorarios Profesionales</t>
  </si>
  <si>
    <t>Inscripta en la Comisión Nacional de Valores según Certificado de Registro N° 062-0308202 de fecha 03 de agosto de 2021 y en la Bolsa de Valores y Productos de Asunción S.A. según resolución 2.261/21 de fecha 11 de agosto de 2021, bajo el número 021.</t>
  </si>
  <si>
    <r>
      <t>TRADERS PRO CASA DE BOLSA S.A</t>
    </r>
    <r>
      <rPr>
        <sz val="9"/>
        <color indexed="8"/>
        <rFont val="Calibri"/>
        <family val="2"/>
        <scheme val="minor"/>
      </rPr>
      <t>. fue constituida bajo la forma jurídica de Sociedad Anónima el 16 de Abril de 2021 según escritura Pública Nº 10 e inscripta en el Registro Público de Comercio en el Libro Seccional respectivo y bajo en Nº 1 Y el folio Nº 9 y siguiente de fecha 07 de Mayo de 2021. La Sociedad se halla regida por las disposiciones de sus Estatutos, las Normas Legales y Reglamentarias relativas a la Sociedad y al Código Civil. La duración inicial de la Sociedad es de noventa y nueve años.</t>
    </r>
  </si>
  <si>
    <t>Incubate . S.A. posee Acciones de la Empresa Traders Pro CBSA , constituida en Asunción-Paraguay, por valor de Gs.2.905.000.000 que representan el 86% del Capital Social. –</t>
  </si>
  <si>
    <t>CAMBIO CIERRE PERIODO ACTUAL 30/09/2021</t>
  </si>
  <si>
    <t>Banco Familiar Saeca Cta Cte 00-2906458 M/L</t>
  </si>
  <si>
    <t>Tecnologias del Sur SAE</t>
  </si>
  <si>
    <t xml:space="preserve"> INFORMACION SOBRE EL EMISOR AL 30/09/2021</t>
  </si>
  <si>
    <t>Total al 30/09/2021</t>
  </si>
  <si>
    <t>Corresponde a cuentas por cobrar a diversos clientes. Su composición al 30 de Setiembre de 2021 comparativo con el ejercicio anterior, es como sigue:</t>
  </si>
  <si>
    <t>Incubate SA</t>
  </si>
  <si>
    <t>Cuentas a pagar</t>
  </si>
  <si>
    <t>Corrientes</t>
  </si>
  <si>
    <t>No Corrientes</t>
  </si>
  <si>
    <t>Mayra Roux</t>
  </si>
  <si>
    <t>Cesar Godoy</t>
  </si>
  <si>
    <t>Diego Barboza</t>
  </si>
  <si>
    <t>Giuseppe Saurini</t>
  </si>
  <si>
    <t>Saldos al 30/09/2021</t>
  </si>
  <si>
    <t>AL 30/09/2021</t>
  </si>
  <si>
    <t>AL 30/09/2020</t>
  </si>
  <si>
    <t>Banco Familiar Saeca Caja De Ahorro 0-2986139 M/L</t>
  </si>
  <si>
    <t>Banco Nacional De Fomento Caja de Ahorro  230374</t>
  </si>
  <si>
    <t>Banco Familiar Saeca Cta. Cte. 00-2955072</t>
  </si>
  <si>
    <t>Financiera CEFISA Caja de Ahorro 1405560</t>
  </si>
  <si>
    <t>Nucleo SA</t>
  </si>
  <si>
    <t>Banco Familiar SAECA</t>
  </si>
  <si>
    <t>BVPASA</t>
  </si>
  <si>
    <t>Accion</t>
  </si>
  <si>
    <t>VALOR DE COSTO</t>
  </si>
  <si>
    <t>VALOR NOMINAL UNITARIO</t>
  </si>
  <si>
    <t>VALOR DE COTIZACION</t>
  </si>
  <si>
    <t>Inversiones Corrientes</t>
  </si>
  <si>
    <t>Títulos de Renta Fija</t>
  </si>
  <si>
    <t xml:space="preserve">                       - </t>
  </si>
  <si>
    <t xml:space="preserve">                         - </t>
  </si>
  <si>
    <t xml:space="preserve">                           - </t>
  </si>
  <si>
    <t xml:space="preserve">                                          - </t>
  </si>
  <si>
    <t>Inversiones No Corrientes</t>
  </si>
  <si>
    <t>VALOR DE MERCADO</t>
  </si>
  <si>
    <t>Asesoramiento Legal y Juridico</t>
  </si>
  <si>
    <r>
      <t>g)</t>
    </r>
    <r>
      <rPr>
        <b/>
        <sz val="9"/>
        <color indexed="8"/>
        <rFont val="Calibri"/>
        <family val="2"/>
        <scheme val="minor"/>
      </rPr>
      <t>      Bienes de Uso.</t>
    </r>
  </si>
  <si>
    <t xml:space="preserve"> Los saldos de la cuentas estan compuestas como siguen;</t>
  </si>
  <si>
    <t>Los saldos de la cuenta se componen de la siguiente manera;</t>
  </si>
  <si>
    <t>i)   Intangibles,</t>
  </si>
  <si>
    <t xml:space="preserve"> Los saldos de las cuentas que la componen son las siguientes;</t>
  </si>
  <si>
    <t>Intereses a Pagar a Bancos</t>
  </si>
  <si>
    <t>DOCUMENTOS Y CUENTAS A PAGAR</t>
  </si>
  <si>
    <t>Acreedores por Operaciones</t>
  </si>
  <si>
    <t>Menos: Amortización Acumulada</t>
  </si>
  <si>
    <t>Dividendos  Cobrados</t>
  </si>
  <si>
    <t>Ingreso en efectivo de comisiones y otros ingresos operativos</t>
  </si>
  <si>
    <t>Inversiones Temporarias/Permanentes</t>
  </si>
  <si>
    <t>Provenientes de Préstamos y Otras Deudas</t>
  </si>
  <si>
    <t>SALDO AL CIERE DEL EJERCICIO ACTUAL GUARANIES</t>
  </si>
  <si>
    <t>SALDO AL CIERE DEL EJERCICIO ANTERIOR GUARANIES</t>
  </si>
  <si>
    <t>Saldos por Operaciones pendientes de cobro - M/L</t>
  </si>
  <si>
    <t>Saldos por Operaciones pendientes de cobro - M/E</t>
  </si>
  <si>
    <t>Accionista</t>
  </si>
  <si>
    <t>45 dias</t>
  </si>
  <si>
    <t>PLAZO DE VENCIMIENTO DEL CONTRATO</t>
  </si>
  <si>
    <t>No Aplicable</t>
  </si>
  <si>
    <t>Saldos al 30/09/2020</t>
  </si>
  <si>
    <t>Deducidas del Activo</t>
  </si>
  <si>
    <t>Creditos</t>
  </si>
  <si>
    <t>Incluidas en el Pasivo</t>
  </si>
  <si>
    <t>Prevision por Indemnizaciones</t>
  </si>
  <si>
    <t>De acuerdo a lo previsto en el artículo 111 de la Ley 5810/17, la entidad tiene constituida como garantía la suma de Gs 600.000,000- ( guaranies seiscientos millonesl), representados por 1 Certificado de Deposito de Ahorro, de Gs. 600.000.000 cada uno, emitidos por Banco Familiar SAECA, corresponden a la serie del titulo ND N°8052.</t>
  </si>
  <si>
    <t>Gastos administrativos</t>
  </si>
  <si>
    <t>Honorarios Profesionales - Síndico</t>
  </si>
  <si>
    <t>Gastos de Escribania</t>
  </si>
  <si>
    <t>Arancel Bvpasa</t>
  </si>
  <si>
    <t>l)       Acreedores Varios (Corto y largo plazo)</t>
  </si>
  <si>
    <t>INVERSIONES TEMPORARIAS  Nota 5 e</t>
  </si>
  <si>
    <t>TOTAL ACTIVOS NO CORRIENTES</t>
  </si>
  <si>
    <t>TOTAL ACTIVOS</t>
  </si>
  <si>
    <t>TOTAL PASIVO Y PATRIMONIO NETO</t>
  </si>
  <si>
    <t>TOTAL PATRIMONIO NETO</t>
  </si>
  <si>
    <t>TOTAL PASIVO</t>
  </si>
  <si>
    <t>TOTAL PASIVO NO CORRIENTE</t>
  </si>
  <si>
    <t>TOTAL PASIVO CORRIENTE</t>
  </si>
  <si>
    <t>TOTAL ACTIVO CORRIENTE</t>
  </si>
  <si>
    <t xml:space="preserve">Intereses a Vencer - </t>
  </si>
  <si>
    <t xml:space="preserve">Seguros a Vencer  </t>
  </si>
  <si>
    <t>GASTOS NO DEVENGADOS - Nota 5 h</t>
  </si>
  <si>
    <t xml:space="preserve">Garantía de Alquiler  </t>
  </si>
  <si>
    <t>GASTOS NO DEVENGADOS - Nota 5 j</t>
  </si>
  <si>
    <t>j)       Otros Activos Corrientes y No Corrientes</t>
  </si>
  <si>
    <t xml:space="preserve">ACTIVO CORRIENTE </t>
  </si>
  <si>
    <t>d)       Disponibilidades</t>
  </si>
  <si>
    <t>e)   Inversiones  Temporales y Permanentes</t>
  </si>
  <si>
    <t>f)       Créditos</t>
  </si>
  <si>
    <t>h)       Cargos Diferidos</t>
  </si>
  <si>
    <t xml:space="preserve">m)       Acreedores por Intermediación. Corto y Largo Plazo. </t>
  </si>
  <si>
    <t>k)       Préstamos Financieros a corto y a largo plazo.</t>
  </si>
  <si>
    <t>Interes a devengar por Repos</t>
  </si>
  <si>
    <t>PROVISIONES.</t>
  </si>
  <si>
    <t>OTROS PASIVOS - Nota 5 q</t>
  </si>
  <si>
    <t>Obligaciones  por Contratos de Underwriting -Nota 5 p</t>
  </si>
  <si>
    <t>Obligaciones por Administracion de Carteras Nota 5 n</t>
  </si>
  <si>
    <t>Ingresos Operativos -Nota v</t>
  </si>
  <si>
    <t>Gastos Operativos -Nota w</t>
  </si>
  <si>
    <t>Otros ingresos y Egresos - Nota x</t>
  </si>
  <si>
    <t>Resultados financieros - Nota y</t>
  </si>
  <si>
    <t>v)       Ingresos Operativos</t>
  </si>
  <si>
    <t>x)       Otros Ingresos y Egresos</t>
  </si>
  <si>
    <t>y)       Resultados Financieros</t>
  </si>
  <si>
    <t xml:space="preserve">z)  Resultados Extraordinarios </t>
  </si>
  <si>
    <r>
      <t xml:space="preserve">Los Estados Contables trimestrales (Balance General, Estado de Resultados, Estado de Flujo de Efectivo y Estado de Variación del Patrimonio Neto) correspondientes al 30 de junio de 2021 han sido considerados y aprobados según </t>
    </r>
    <r>
      <rPr>
        <b/>
        <sz val="9"/>
        <rFont val="Calibri"/>
        <family val="2"/>
        <scheme val="minor"/>
      </rPr>
      <t>Acta de Directorio N° 9/2021, de fecha 12 de 11/2021.-</t>
    </r>
  </si>
  <si>
    <t>Capital Integrado G.2.786.000.000 (dos mil setecientos ochenta y seis millones)</t>
  </si>
  <si>
    <t xml:space="preserve">NOTAS A LOS ESTADOS CONTABLES </t>
  </si>
  <si>
    <t>Resultados  extraordinarias Nota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</si>
</sst>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-* #,##0\ _D_M_-;\-* #,##0\ _D_M_-;_-* &quot;-&quot;??\ _D_M_-;_-@_-"/>
    <numFmt numFmtId="169" formatCode="_-[$Gs.-3C0A]\ * #,##0.00_ ;_-[$Gs.-3C0A]\ * \-#,##0.00\ ;_-[$Gs.-3C0A]\ * &quot;-&quot;??_ ;_-@_ "/>
    <numFmt numFmtId="170" formatCode="_(* #,##0_);_(* \(#,##0\);_(* &quot;-&quot;??_);_(@_)"/>
    <numFmt numFmtId="171" formatCode="dd/mm/yyyy;@"/>
    <numFmt numFmtId="172" formatCode="_ * #,##0.00_ ;_ * \-#,##0.00_ ;_ * &quot;-&quot;_ ;_ @_ "/>
    <numFmt numFmtId="173" formatCode="_ * #,##0_ ;_ * \-#,##0_ ;_ * &quot;-&quot;??_ ;_ @_ "/>
    <numFmt numFmtId="174" formatCode="_ &quot;₲&quot;\ * #,##0_ ;_ &quot;₲&quot;\ * \-#,##0_ ;_ &quot;₲&quot;\ * &quot;-&quot;??_ ;_ @_ 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20212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u/>
      <sz val="9"/>
      <color theme="7" tint="-0.249977111117893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5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10"/>
      <color rgb="FF003F59"/>
      <name val="Calibri"/>
      <family val="2"/>
      <scheme val="minor"/>
    </font>
    <font>
      <sz val="10"/>
      <color rgb="FF003F5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3F59"/>
      <name val="Calibri"/>
      <family val="2"/>
      <scheme val="minor"/>
    </font>
    <font>
      <b/>
      <sz val="9"/>
      <color rgb="FF003F59"/>
      <name val="Calibri"/>
      <family val="2"/>
      <scheme val="minor"/>
    </font>
    <font>
      <sz val="9"/>
      <name val="Calibri Light"/>
      <family val="2"/>
      <scheme val="major"/>
    </font>
    <font>
      <b/>
      <sz val="8"/>
      <name val="Arial"/>
      <family val="2"/>
    </font>
    <font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11E4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499">
    <xf numFmtId="0" fontId="0" fillId="0" borderId="0" xfId="0"/>
    <xf numFmtId="41" fontId="7" fillId="0" borderId="1" xfId="5" applyFont="1" applyFill="1" applyBorder="1"/>
    <xf numFmtId="0" fontId="8" fillId="0" borderId="5" xfId="0" quotePrefix="1" applyFont="1" applyFill="1" applyBorder="1" applyAlignment="1">
      <alignment horizontal="left"/>
    </xf>
    <xf numFmtId="0" fontId="9" fillId="0" borderId="5" xfId="3" quotePrefix="1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12" fillId="0" borderId="0" xfId="0" applyFont="1" applyAlignment="1">
      <alignment horizontal="center" vertical="center"/>
    </xf>
    <xf numFmtId="0" fontId="8" fillId="0" borderId="9" xfId="0" applyFont="1" applyBorder="1"/>
    <xf numFmtId="0" fontId="13" fillId="3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3" borderId="6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6" xfId="0" applyFont="1" applyBorder="1"/>
    <xf numFmtId="0" fontId="10" fillId="0" borderId="5" xfId="0" applyFont="1" applyBorder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5" fillId="0" borderId="5" xfId="3" quotePrefix="1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4" fillId="0" borderId="0" xfId="0" applyFont="1"/>
    <xf numFmtId="0" fontId="8" fillId="0" borderId="4" xfId="0" applyFont="1" applyBorder="1"/>
    <xf numFmtId="0" fontId="8" fillId="0" borderId="3" xfId="0" applyFont="1" applyBorder="1"/>
    <xf numFmtId="0" fontId="5" fillId="0" borderId="2" xfId="3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3" quotePrefix="1" applyFont="1" applyBorder="1" applyAlignment="1">
      <alignment horizontal="left"/>
    </xf>
    <xf numFmtId="0" fontId="17" fillId="0" borderId="0" xfId="3" quotePrefix="1" applyFont="1"/>
    <xf numFmtId="0" fontId="1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167" fontId="15" fillId="0" borderId="1" xfId="0" applyNumberFormat="1" applyFont="1" applyBorder="1"/>
    <xf numFmtId="0" fontId="15" fillId="0" borderId="1" xfId="0" applyFont="1" applyBorder="1"/>
    <xf numFmtId="0" fontId="1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15" fillId="0" borderId="1" xfId="0" applyNumberFormat="1" applyFont="1" applyBorder="1" applyAlignment="1">
      <alignment horizontal="center" vertical="center"/>
    </xf>
    <xf numFmtId="41" fontId="15" fillId="0" borderId="0" xfId="5" applyFont="1"/>
    <xf numFmtId="3" fontId="15" fillId="0" borderId="1" xfId="0" applyNumberFormat="1" applyFont="1" applyBorder="1" applyAlignment="1">
      <alignment vertical="center"/>
    </xf>
    <xf numFmtId="172" fontId="15" fillId="0" borderId="1" xfId="5" applyNumberFormat="1" applyFont="1" applyBorder="1" applyAlignment="1">
      <alignment horizontal="center" vertical="center"/>
    </xf>
    <xf numFmtId="167" fontId="15" fillId="0" borderId="1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43" fontId="15" fillId="0" borderId="1" xfId="4" applyFont="1" applyBorder="1" applyAlignment="1">
      <alignment horizontal="center" vertical="center"/>
    </xf>
    <xf numFmtId="0" fontId="7" fillId="0" borderId="1" xfId="0" applyFont="1" applyBorder="1"/>
    <xf numFmtId="0" fontId="7" fillId="0" borderId="7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167" fontId="15" fillId="0" borderId="1" xfId="0" applyNumberFormat="1" applyFont="1" applyBorder="1" applyAlignment="1">
      <alignment horizontal="center" vertical="center"/>
    </xf>
    <xf numFmtId="41" fontId="15" fillId="0" borderId="1" xfId="5" applyFont="1" applyBorder="1" applyAlignment="1">
      <alignment horizontal="right"/>
    </xf>
    <xf numFmtId="167" fontId="15" fillId="0" borderId="1" xfId="4" applyNumberFormat="1" applyFont="1" applyBorder="1" applyAlignment="1">
      <alignment horizontal="right"/>
    </xf>
    <xf numFmtId="41" fontId="15" fillId="0" borderId="0" xfId="0" applyNumberFormat="1" applyFont="1"/>
    <xf numFmtId="3" fontId="7" fillId="0" borderId="1" xfId="0" applyNumberFormat="1" applyFont="1" applyBorder="1" applyAlignment="1">
      <alignment horizontal="right"/>
    </xf>
    <xf numFmtId="41" fontId="15" fillId="0" borderId="0" xfId="5" applyFont="1" applyAlignment="1">
      <alignment horizontal="right"/>
    </xf>
    <xf numFmtId="41" fontId="15" fillId="0" borderId="0" xfId="5" applyFont="1" applyBorder="1"/>
    <xf numFmtId="0" fontId="15" fillId="0" borderId="0" xfId="0" applyFont="1" applyBorder="1"/>
    <xf numFmtId="0" fontId="16" fillId="0" borderId="1" xfId="0" applyFont="1" applyBorder="1" applyAlignment="1">
      <alignment horizontal="center"/>
    </xf>
    <xf numFmtId="171" fontId="16" fillId="0" borderId="1" xfId="5" applyNumberFormat="1" applyFont="1" applyBorder="1" applyAlignment="1">
      <alignment horizontal="center" vertical="center" wrapText="1"/>
    </xf>
    <xf numFmtId="171" fontId="16" fillId="0" borderId="1" xfId="5" applyNumberFormat="1" applyFont="1" applyBorder="1" applyAlignment="1">
      <alignment horizontal="center" wrapText="1"/>
    </xf>
    <xf numFmtId="0" fontId="16" fillId="0" borderId="1" xfId="0" applyFont="1" applyBorder="1"/>
    <xf numFmtId="41" fontId="12" fillId="0" borderId="1" xfId="5" applyFont="1" applyBorder="1" applyAlignment="1">
      <alignment horizontal="right" vertical="center"/>
    </xf>
    <xf numFmtId="41" fontId="12" fillId="0" borderId="1" xfId="5" applyFont="1" applyBorder="1" applyAlignment="1">
      <alignment horizontal="right"/>
    </xf>
    <xf numFmtId="41" fontId="22" fillId="0" borderId="1" xfId="5" applyFont="1" applyBorder="1" applyAlignment="1"/>
    <xf numFmtId="41" fontId="22" fillId="0" borderId="1" xfId="5" applyFont="1" applyBorder="1" applyAlignment="1">
      <alignment horizontal="right"/>
    </xf>
    <xf numFmtId="41" fontId="22" fillId="0" borderId="1" xfId="5" applyFont="1" applyFill="1" applyBorder="1" applyAlignment="1">
      <alignment horizontal="right"/>
    </xf>
    <xf numFmtId="41" fontId="22" fillId="0" borderId="0" xfId="5" applyFont="1" applyBorder="1" applyAlignment="1"/>
    <xf numFmtId="0" fontId="23" fillId="0" borderId="0" xfId="0" applyFont="1" applyBorder="1"/>
    <xf numFmtId="41" fontId="16" fillId="0" borderId="1" xfId="5" applyFont="1" applyBorder="1" applyAlignment="1">
      <alignment horizontal="right" vertical="center"/>
    </xf>
    <xf numFmtId="173" fontId="15" fillId="0" borderId="0" xfId="4" applyNumberFormat="1" applyFont="1"/>
    <xf numFmtId="0" fontId="26" fillId="0" borderId="1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173" fontId="25" fillId="0" borderId="7" xfId="4" applyNumberFormat="1" applyFont="1" applyBorder="1" applyAlignment="1">
      <alignment horizontal="center" vertical="center"/>
    </xf>
    <xf numFmtId="173" fontId="26" fillId="0" borderId="7" xfId="4" applyNumberFormat="1" applyFont="1" applyBorder="1" applyAlignment="1">
      <alignment horizontal="center" vertical="center"/>
    </xf>
    <xf numFmtId="173" fontId="21" fillId="0" borderId="1" xfId="4" applyNumberFormat="1" applyFont="1" applyFill="1" applyBorder="1" applyAlignment="1">
      <alignment vertical="center"/>
    </xf>
    <xf numFmtId="170" fontId="15" fillId="0" borderId="0" xfId="0" applyNumberFormat="1" applyFont="1"/>
    <xf numFmtId="173" fontId="21" fillId="0" borderId="2" xfId="4" applyNumberFormat="1" applyFont="1" applyFill="1" applyBorder="1" applyAlignment="1">
      <alignment vertical="center"/>
    </xf>
    <xf numFmtId="173" fontId="25" fillId="0" borderId="2" xfId="4" applyNumberFormat="1" applyFont="1" applyFill="1" applyBorder="1" applyAlignment="1">
      <alignment horizontal="right" vertical="center"/>
    </xf>
    <xf numFmtId="0" fontId="25" fillId="0" borderId="1" xfId="0" applyFont="1" applyBorder="1" applyAlignment="1">
      <alignment vertical="center"/>
    </xf>
    <xf numFmtId="173" fontId="25" fillId="0" borderId="1" xfId="4" applyNumberFormat="1" applyFont="1" applyBorder="1" applyAlignment="1">
      <alignment horizontal="right"/>
    </xf>
    <xf numFmtId="173" fontId="26" fillId="0" borderId="1" xfId="4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73" fontId="25" fillId="0" borderId="0" xfId="4" applyNumberFormat="1" applyFont="1" applyAlignment="1">
      <alignment vertical="center"/>
    </xf>
    <xf numFmtId="173" fontId="25" fillId="0" borderId="0" xfId="4" applyNumberFormat="1" applyFont="1" applyBorder="1" applyAlignment="1">
      <alignment horizontal="right" vertical="center"/>
    </xf>
    <xf numFmtId="173" fontId="26" fillId="0" borderId="0" xfId="4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70" fontId="15" fillId="0" borderId="0" xfId="0" applyNumberFormat="1" applyFont="1" applyAlignment="1">
      <alignment vertical="center"/>
    </xf>
    <xf numFmtId="173" fontId="15" fillId="0" borderId="0" xfId="4" applyNumberFormat="1" applyFont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173" fontId="26" fillId="0" borderId="1" xfId="4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41" fontId="15" fillId="0" borderId="0" xfId="5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center" wrapText="1"/>
    </xf>
    <xf numFmtId="0" fontId="21" fillId="0" borderId="1" xfId="0" applyFont="1" applyFill="1" applyBorder="1" applyAlignment="1">
      <alignment horizontal="left"/>
    </xf>
    <xf numFmtId="41" fontId="15" fillId="0" borderId="1" xfId="5" applyFont="1" applyFill="1" applyBorder="1" applyAlignment="1">
      <alignment horizontal="right"/>
    </xf>
    <xf numFmtId="0" fontId="25" fillId="0" borderId="1" xfId="0" applyFont="1" applyFill="1" applyBorder="1"/>
    <xf numFmtId="41" fontId="7" fillId="0" borderId="1" xfId="5" applyFont="1" applyFill="1" applyBorder="1" applyAlignment="1">
      <alignment horizontal="right"/>
    </xf>
    <xf numFmtId="170" fontId="15" fillId="0" borderId="0" xfId="4" applyNumberFormat="1" applyFont="1" applyFill="1"/>
    <xf numFmtId="3" fontId="15" fillId="0" borderId="0" xfId="0" applyNumberFormat="1" applyFont="1" applyFill="1"/>
    <xf numFmtId="0" fontId="7" fillId="0" borderId="0" xfId="0" applyFont="1" applyFill="1" applyAlignment="1">
      <alignment horizontal="left"/>
    </xf>
    <xf numFmtId="41" fontId="7" fillId="0" borderId="0" xfId="5" applyFont="1" applyFill="1" applyAlignment="1">
      <alignment horizontal="right"/>
    </xf>
    <xf numFmtId="41" fontId="15" fillId="0" borderId="0" xfId="5" applyFont="1" applyFill="1"/>
    <xf numFmtId="0" fontId="15" fillId="0" borderId="0" xfId="0" applyFont="1" applyFill="1" applyAlignment="1">
      <alignment horizontal="left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vertical="center" indent="3"/>
    </xf>
    <xf numFmtId="0" fontId="15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 horizontal="left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/>
    <xf numFmtId="0" fontId="15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41" fontId="7" fillId="0" borderId="1" xfId="5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6" fontId="15" fillId="0" borderId="0" xfId="0" applyNumberFormat="1" applyFont="1"/>
    <xf numFmtId="0" fontId="25" fillId="0" borderId="1" xfId="0" applyFont="1" applyBorder="1"/>
    <xf numFmtId="0" fontId="20" fillId="0" borderId="0" xfId="0" applyFont="1"/>
    <xf numFmtId="0" fontId="7" fillId="0" borderId="1" xfId="0" applyFont="1" applyBorder="1" applyAlignment="1">
      <alignment horizontal="center" wrapText="1"/>
    </xf>
    <xf numFmtId="167" fontId="15" fillId="0" borderId="1" xfId="9" applyFont="1" applyFill="1" applyBorder="1" applyAlignment="1">
      <alignment horizontal="right"/>
    </xf>
    <xf numFmtId="3" fontId="7" fillId="0" borderId="1" xfId="0" applyNumberFormat="1" applyFont="1" applyBorder="1"/>
    <xf numFmtId="41" fontId="15" fillId="0" borderId="1" xfId="5" applyFont="1" applyBorder="1" applyAlignment="1"/>
    <xf numFmtId="41" fontId="7" fillId="0" borderId="1" xfId="5" applyFont="1" applyBorder="1" applyAlignment="1"/>
    <xf numFmtId="167" fontId="15" fillId="0" borderId="0" xfId="0" applyNumberFormat="1" applyFont="1"/>
    <xf numFmtId="2" fontId="7" fillId="0" borderId="1" xfId="0" applyNumberFormat="1" applyFont="1" applyBorder="1" applyAlignment="1">
      <alignment horizontal="center" vertical="center" wrapText="1"/>
    </xf>
    <xf numFmtId="167" fontId="15" fillId="0" borderId="0" xfId="9" applyFont="1"/>
    <xf numFmtId="174" fontId="15" fillId="0" borderId="0" xfId="12" applyNumberFormat="1" applyFont="1"/>
    <xf numFmtId="0" fontId="15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170" fontId="15" fillId="0" borderId="1" xfId="0" applyNumberFormat="1" applyFont="1" applyBorder="1" applyAlignment="1">
      <alignment horizontal="right" wrapText="1"/>
    </xf>
    <xf numFmtId="167" fontId="15" fillId="0" borderId="1" xfId="9" applyFont="1" applyBorder="1" applyAlignment="1">
      <alignment horizontal="right" wrapText="1"/>
    </xf>
    <xf numFmtId="0" fontId="25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170" fontId="7" fillId="0" borderId="1" xfId="9" applyNumberFormat="1" applyFont="1" applyBorder="1" applyAlignment="1">
      <alignment horizontal="right" wrapText="1"/>
    </xf>
    <xf numFmtId="0" fontId="15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wrapText="1"/>
    </xf>
    <xf numFmtId="170" fontId="7" fillId="0" borderId="0" xfId="9" applyNumberFormat="1" applyFont="1" applyBorder="1" applyAlignment="1">
      <alignment horizontal="right" wrapText="1"/>
    </xf>
    <xf numFmtId="167" fontId="15" fillId="0" borderId="0" xfId="9" applyFont="1" applyBorder="1" applyAlignment="1">
      <alignment horizontal="right" wrapText="1"/>
    </xf>
    <xf numFmtId="0" fontId="15" fillId="0" borderId="7" xfId="0" applyFont="1" applyBorder="1" applyAlignment="1">
      <alignment wrapText="1"/>
    </xf>
    <xf numFmtId="167" fontId="15" fillId="0" borderId="1" xfId="9" applyFont="1" applyFill="1" applyBorder="1" applyAlignment="1">
      <alignment horizontal="right" wrapText="1"/>
    </xf>
    <xf numFmtId="41" fontId="15" fillId="0" borderId="1" xfId="5" applyFont="1" applyBorder="1" applyAlignment="1">
      <alignment horizontal="right" wrapText="1"/>
    </xf>
    <xf numFmtId="170" fontId="7" fillId="0" borderId="1" xfId="0" applyNumberFormat="1" applyFont="1" applyBorder="1" applyAlignment="1">
      <alignment horizontal="right" wrapText="1"/>
    </xf>
    <xf numFmtId="41" fontId="15" fillId="0" borderId="0" xfId="5" applyFont="1" applyFill="1" applyAlignment="1">
      <alignment wrapText="1"/>
    </xf>
    <xf numFmtId="41" fontId="15" fillId="0" borderId="0" xfId="5" applyFont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5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41" fontId="21" fillId="3" borderId="1" xfId="5" applyFont="1" applyFill="1" applyBorder="1" applyAlignment="1">
      <alignment horizontal="left" wrapText="1"/>
    </xf>
    <xf numFmtId="41" fontId="7" fillId="0" borderId="1" xfId="5" applyFont="1" applyFill="1" applyBorder="1" applyAlignment="1">
      <alignment horizontal="right" wrapText="1"/>
    </xf>
    <xf numFmtId="41" fontId="15" fillId="0" borderId="1" xfId="5" applyFont="1" applyFill="1" applyBorder="1" applyAlignment="1">
      <alignment horizontal="right" wrapText="1"/>
    </xf>
    <xf numFmtId="41" fontId="15" fillId="0" borderId="0" xfId="0" applyNumberFormat="1" applyFont="1" applyAlignment="1">
      <alignment wrapText="1"/>
    </xf>
    <xf numFmtId="3" fontId="15" fillId="0" borderId="1" xfId="0" applyNumberFormat="1" applyFont="1" applyBorder="1" applyAlignment="1">
      <alignment horizontal="left" wrapText="1"/>
    </xf>
    <xf numFmtId="14" fontId="15" fillId="0" borderId="1" xfId="0" applyNumberFormat="1" applyFont="1" applyBorder="1" applyAlignment="1">
      <alignment horizontal="right" wrapText="1"/>
    </xf>
    <xf numFmtId="41" fontId="25" fillId="0" borderId="1" xfId="5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41" fontId="26" fillId="0" borderId="1" xfId="5" applyFont="1" applyFill="1" applyBorder="1" applyAlignment="1">
      <alignment horizontal="right" vertical="center"/>
    </xf>
    <xf numFmtId="41" fontId="26" fillId="0" borderId="1" xfId="5" applyFont="1" applyBorder="1" applyAlignment="1">
      <alignment horizontal="right" vertical="center"/>
    </xf>
    <xf numFmtId="170" fontId="25" fillId="0" borderId="1" xfId="9" applyNumberFormat="1" applyFont="1" applyBorder="1" applyAlignment="1">
      <alignment horizontal="right" vertical="center"/>
    </xf>
    <xf numFmtId="41" fontId="25" fillId="0" borderId="1" xfId="5" applyFont="1" applyBorder="1" applyAlignment="1">
      <alignment horizontal="right" vertical="center"/>
    </xf>
    <xf numFmtId="171" fontId="15" fillId="0" borderId="0" xfId="0" applyNumberFormat="1" applyFont="1"/>
    <xf numFmtId="170" fontId="15" fillId="0" borderId="0" xfId="9" applyNumberFormat="1" applyFont="1"/>
    <xf numFmtId="170" fontId="7" fillId="0" borderId="0" xfId="9" applyNumberFormat="1" applyFont="1"/>
    <xf numFmtId="0" fontId="7" fillId="0" borderId="0" xfId="0" applyFont="1"/>
    <xf numFmtId="41" fontId="15" fillId="0" borderId="1" xfId="5" applyFont="1" applyBorder="1" applyAlignment="1">
      <alignment horizontal="right" vertical="center"/>
    </xf>
    <xf numFmtId="41" fontId="15" fillId="0" borderId="1" xfId="5" applyFont="1" applyFill="1" applyBorder="1" applyAlignment="1">
      <alignment horizontal="right" vertical="center"/>
    </xf>
    <xf numFmtId="41" fontId="15" fillId="0" borderId="0" xfId="0" applyNumberFormat="1" applyFont="1" applyAlignment="1">
      <alignment vertical="center"/>
    </xf>
    <xf numFmtId="41" fontId="15" fillId="0" borderId="0" xfId="5" applyFont="1" applyFill="1" applyAlignment="1">
      <alignment vertical="center"/>
    </xf>
    <xf numFmtId="3" fontId="15" fillId="0" borderId="0" xfId="0" applyNumberFormat="1" applyFont="1" applyAlignment="1">
      <alignment vertical="center"/>
    </xf>
    <xf numFmtId="41" fontId="7" fillId="0" borderId="1" xfId="5" applyFont="1" applyBorder="1" applyAlignment="1">
      <alignment horizontal="right" vertical="center"/>
    </xf>
    <xf numFmtId="41" fontId="7" fillId="0" borderId="1" xfId="5" applyFont="1" applyFill="1" applyBorder="1" applyAlignment="1">
      <alignment horizontal="right" vertical="center"/>
    </xf>
    <xf numFmtId="41" fontId="15" fillId="0" borderId="0" xfId="5" applyFont="1" applyAlignment="1">
      <alignment vertical="center"/>
    </xf>
    <xf numFmtId="0" fontId="19" fillId="0" borderId="0" xfId="0" applyFont="1"/>
    <xf numFmtId="41" fontId="15" fillId="0" borderId="1" xfId="5" applyFont="1" applyFill="1" applyBorder="1" applyAlignment="1"/>
    <xf numFmtId="0" fontId="28" fillId="0" borderId="0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41" fontId="15" fillId="0" borderId="1" xfId="5" applyFont="1" applyFill="1" applyBorder="1" applyAlignment="1">
      <alignment horizontal="center"/>
    </xf>
    <xf numFmtId="0" fontId="15" fillId="0" borderId="5" xfId="0" applyFont="1" applyBorder="1"/>
    <xf numFmtId="170" fontId="15" fillId="0" borderId="1" xfId="5" applyNumberFormat="1" applyFont="1" applyFill="1" applyBorder="1" applyAlignment="1"/>
    <xf numFmtId="41" fontId="7" fillId="0" borderId="1" xfId="5" applyFont="1" applyFill="1" applyBorder="1" applyAlignment="1">
      <alignment horizontal="center"/>
    </xf>
    <xf numFmtId="170" fontId="15" fillId="0" borderId="1" xfId="5" applyNumberFormat="1" applyFont="1" applyFill="1" applyBorder="1" applyAlignment="1">
      <alignment horizontal="center"/>
    </xf>
    <xf numFmtId="170" fontId="15" fillId="0" borderId="0" xfId="9" applyNumberFormat="1" applyFont="1" applyFill="1"/>
    <xf numFmtId="41" fontId="7" fillId="0" borderId="1" xfId="5" applyFont="1" applyBorder="1" applyAlignment="1">
      <alignment horizontal="center"/>
    </xf>
    <xf numFmtId="41" fontId="15" fillId="0" borderId="1" xfId="5" applyFont="1" applyBorder="1" applyAlignment="1">
      <alignment horizontal="center"/>
    </xf>
    <xf numFmtId="41" fontId="15" fillId="0" borderId="1" xfId="5" applyFont="1" applyBorder="1"/>
    <xf numFmtId="41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41" fontId="15" fillId="0" borderId="1" xfId="5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5" applyFont="1" applyFill="1" applyBorder="1" applyAlignment="1">
      <alignment horizontal="right" vertical="center" wrapText="1"/>
    </xf>
    <xf numFmtId="0" fontId="0" fillId="0" borderId="0" xfId="0" quotePrefix="1" applyFill="1"/>
    <xf numFmtId="0" fontId="21" fillId="0" borderId="0" xfId="0" applyFont="1"/>
    <xf numFmtId="0" fontId="24" fillId="0" borderId="10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1" fontId="24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0" fontId="18" fillId="0" borderId="55" xfId="0" applyFont="1" applyBorder="1" applyAlignment="1">
      <alignment vertical="center"/>
    </xf>
    <xf numFmtId="168" fontId="20" fillId="0" borderId="1" xfId="4" applyNumberFormat="1" applyFont="1" applyFill="1" applyBorder="1" applyAlignment="1">
      <alignment horizontal="center" vertical="center" wrapText="1"/>
    </xf>
    <xf numFmtId="168" fontId="20" fillId="0" borderId="17" xfId="4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173" fontId="18" fillId="0" borderId="12" xfId="4" applyNumberFormat="1" applyFont="1" applyFill="1" applyBorder="1" applyAlignment="1">
      <alignment horizontal="right"/>
    </xf>
    <xf numFmtId="173" fontId="20" fillId="0" borderId="5" xfId="4" applyNumberFormat="1" applyFont="1" applyFill="1" applyBorder="1" applyAlignment="1">
      <alignment horizontal="right"/>
    </xf>
    <xf numFmtId="0" fontId="18" fillId="0" borderId="12" xfId="0" applyFont="1" applyBorder="1"/>
    <xf numFmtId="173" fontId="24" fillId="0" borderId="5" xfId="4" applyNumberFormat="1" applyFont="1" applyFill="1" applyBorder="1" applyAlignment="1">
      <alignment horizontal="right"/>
    </xf>
    <xf numFmtId="173" fontId="21" fillId="0" borderId="5" xfId="4" applyNumberFormat="1" applyFont="1" applyFill="1" applyBorder="1" applyAlignment="1">
      <alignment horizontal="right"/>
    </xf>
    <xf numFmtId="173" fontId="24" fillId="0" borderId="12" xfId="4" applyNumberFormat="1" applyFont="1" applyFill="1" applyBorder="1" applyAlignment="1">
      <alignment horizontal="right"/>
    </xf>
    <xf numFmtId="0" fontId="24" fillId="0" borderId="5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173" fontId="21" fillId="0" borderId="12" xfId="4" applyNumberFormat="1" applyFont="1" applyFill="1" applyBorder="1" applyAlignment="1">
      <alignment horizontal="right"/>
    </xf>
    <xf numFmtId="0" fontId="24" fillId="0" borderId="5" xfId="0" applyFont="1" applyBorder="1"/>
    <xf numFmtId="173" fontId="18" fillId="0" borderId="18" xfId="4" applyNumberFormat="1" applyFont="1" applyFill="1" applyBorder="1" applyAlignment="1">
      <alignment horizontal="right"/>
    </xf>
    <xf numFmtId="0" fontId="29" fillId="0" borderId="5" xfId="0" applyFont="1" applyBorder="1"/>
    <xf numFmtId="173" fontId="24" fillId="0" borderId="57" xfId="4" applyNumberFormat="1" applyFont="1" applyFill="1" applyBorder="1" applyAlignment="1">
      <alignment horizontal="right"/>
    </xf>
    <xf numFmtId="173" fontId="21" fillId="0" borderId="57" xfId="4" applyNumberFormat="1" applyFont="1" applyFill="1" applyBorder="1" applyAlignment="1">
      <alignment horizontal="right"/>
    </xf>
    <xf numFmtId="173" fontId="18" fillId="0" borderId="19" xfId="4" applyNumberFormat="1" applyFont="1" applyFill="1" applyBorder="1" applyAlignment="1">
      <alignment horizontal="right"/>
    </xf>
    <xf numFmtId="0" fontId="24" fillId="0" borderId="12" xfId="0" applyFont="1" applyBorder="1"/>
    <xf numFmtId="173" fontId="18" fillId="0" borderId="58" xfId="4" applyNumberFormat="1" applyFont="1" applyFill="1" applyBorder="1" applyAlignment="1">
      <alignment horizontal="right"/>
    </xf>
    <xf numFmtId="41" fontId="21" fillId="0" borderId="0" xfId="5" applyFont="1" applyAlignment="1">
      <alignment wrapText="1"/>
    </xf>
    <xf numFmtId="41" fontId="21" fillId="0" borderId="0" xfId="0" applyNumberFormat="1" applyFont="1" applyAlignment="1">
      <alignment wrapText="1"/>
    </xf>
    <xf numFmtId="0" fontId="18" fillId="0" borderId="12" xfId="0" applyFont="1" applyBorder="1" applyAlignment="1">
      <alignment horizontal="left"/>
    </xf>
    <xf numFmtId="173" fontId="18" fillId="0" borderId="5" xfId="4" applyNumberFormat="1" applyFont="1" applyFill="1" applyBorder="1" applyAlignment="1">
      <alignment horizontal="right"/>
    </xf>
    <xf numFmtId="173" fontId="18" fillId="0" borderId="1" xfId="4" applyNumberFormat="1" applyFont="1" applyFill="1" applyBorder="1" applyAlignment="1">
      <alignment horizontal="right"/>
    </xf>
    <xf numFmtId="0" fontId="18" fillId="0" borderId="20" xfId="0" applyFont="1" applyBorder="1"/>
    <xf numFmtId="173" fontId="18" fillId="0" borderId="21" xfId="4" applyNumberFormat="1" applyFont="1" applyFill="1" applyBorder="1" applyAlignment="1">
      <alignment horizontal="right"/>
    </xf>
    <xf numFmtId="0" fontId="18" fillId="0" borderId="22" xfId="0" applyFont="1" applyBorder="1"/>
    <xf numFmtId="173" fontId="18" fillId="0" borderId="22" xfId="4" applyNumberFormat="1" applyFont="1" applyFill="1" applyBorder="1" applyAlignment="1">
      <alignment horizontal="right"/>
    </xf>
    <xf numFmtId="173" fontId="18" fillId="0" borderId="23" xfId="4" applyNumberFormat="1" applyFont="1" applyFill="1" applyBorder="1" applyAlignment="1">
      <alignment horizontal="right"/>
    </xf>
    <xf numFmtId="173" fontId="27" fillId="0" borderId="12" xfId="4" applyNumberFormat="1" applyFont="1" applyFill="1" applyBorder="1" applyAlignment="1">
      <alignment horizontal="right"/>
    </xf>
    <xf numFmtId="41" fontId="24" fillId="0" borderId="12" xfId="0" applyNumberFormat="1" applyFont="1" applyBorder="1"/>
    <xf numFmtId="49" fontId="24" fillId="0" borderId="0" xfId="0" applyNumberFormat="1" applyFont="1" applyAlignment="1">
      <alignment wrapText="1"/>
    </xf>
    <xf numFmtId="0" fontId="18" fillId="0" borderId="24" xfId="0" applyFont="1" applyBorder="1"/>
    <xf numFmtId="173" fontId="18" fillId="0" borderId="25" xfId="4" applyNumberFormat="1" applyFont="1" applyFill="1" applyBorder="1" applyAlignment="1">
      <alignment horizontal="right"/>
    </xf>
    <xf numFmtId="173" fontId="24" fillId="0" borderId="58" xfId="4" applyNumberFormat="1" applyFont="1" applyFill="1" applyBorder="1" applyAlignment="1">
      <alignment horizontal="right"/>
    </xf>
    <xf numFmtId="173" fontId="21" fillId="0" borderId="2" xfId="4" applyNumberFormat="1" applyFont="1" applyFill="1" applyBorder="1" applyAlignment="1">
      <alignment horizontal="right"/>
    </xf>
    <xf numFmtId="173" fontId="18" fillId="0" borderId="57" xfId="4" applyNumberFormat="1" applyFont="1" applyFill="1" applyBorder="1" applyAlignment="1">
      <alignment horizontal="right"/>
    </xf>
    <xf numFmtId="0" fontId="18" fillId="0" borderId="11" xfId="0" applyFont="1" applyBorder="1"/>
    <xf numFmtId="173" fontId="18" fillId="0" borderId="26" xfId="4" applyNumberFormat="1" applyFont="1" applyFill="1" applyBorder="1" applyAlignment="1">
      <alignment horizontal="right"/>
    </xf>
    <xf numFmtId="173" fontId="18" fillId="0" borderId="2" xfId="4" applyNumberFormat="1" applyFont="1" applyFill="1" applyBorder="1" applyAlignment="1">
      <alignment horizontal="right"/>
    </xf>
    <xf numFmtId="0" fontId="24" fillId="0" borderId="0" xfId="0" applyFont="1"/>
    <xf numFmtId="173" fontId="20" fillId="0" borderId="17" xfId="4" applyNumberFormat="1" applyFont="1" applyFill="1" applyBorder="1" applyAlignment="1">
      <alignment horizontal="right"/>
    </xf>
    <xf numFmtId="0" fontId="18" fillId="0" borderId="2" xfId="0" applyFont="1" applyBorder="1"/>
    <xf numFmtId="41" fontId="21" fillId="0" borderId="0" xfId="5" applyFont="1"/>
    <xf numFmtId="173" fontId="21" fillId="0" borderId="0" xfId="0" applyNumberFormat="1" applyFont="1"/>
    <xf numFmtId="0" fontId="24" fillId="0" borderId="10" xfId="0" applyFont="1" applyBorder="1"/>
    <xf numFmtId="0" fontId="24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8" fillId="0" borderId="0" xfId="0" applyFont="1"/>
    <xf numFmtId="168" fontId="18" fillId="0" borderId="0" xfId="4" applyNumberFormat="1" applyFont="1" applyFill="1"/>
    <xf numFmtId="168" fontId="21" fillId="0" borderId="0" xfId="0" applyNumberFormat="1" applyFont="1"/>
    <xf numFmtId="168" fontId="21" fillId="0" borderId="0" xfId="4" applyNumberFormat="1" applyFont="1" applyFill="1"/>
    <xf numFmtId="168" fontId="21" fillId="0" borderId="0" xfId="4" applyNumberFormat="1" applyFont="1" applyFill="1" applyProtection="1">
      <protection hidden="1"/>
    </xf>
    <xf numFmtId="3" fontId="21" fillId="0" borderId="0" xfId="0" applyNumberFormat="1" applyFont="1"/>
    <xf numFmtId="0" fontId="21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 indent="5"/>
    </xf>
    <xf numFmtId="0" fontId="30" fillId="0" borderId="0" xfId="0" applyFont="1"/>
    <xf numFmtId="41" fontId="21" fillId="0" borderId="0" xfId="5" applyFont="1" applyFill="1"/>
    <xf numFmtId="3" fontId="20" fillId="0" borderId="0" xfId="0" applyNumberFormat="1" applyFont="1"/>
    <xf numFmtId="169" fontId="21" fillId="0" borderId="0" xfId="0" applyNumberFormat="1" applyFont="1"/>
    <xf numFmtId="169" fontId="21" fillId="0" borderId="0" xfId="4" applyNumberFormat="1" applyFont="1" applyFill="1"/>
    <xf numFmtId="0" fontId="15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5" xfId="0" applyFont="1" applyBorder="1" applyAlignment="1">
      <alignment horizontal="center" wrapText="1"/>
    </xf>
    <xf numFmtId="168" fontId="24" fillId="0" borderId="29" xfId="4" applyNumberFormat="1" applyFont="1" applyBorder="1"/>
    <xf numFmtId="41" fontId="24" fillId="0" borderId="37" xfId="5" applyFont="1" applyBorder="1" applyAlignment="1">
      <alignment horizontal="right"/>
    </xf>
    <xf numFmtId="41" fontId="24" fillId="0" borderId="38" xfId="5" applyFont="1" applyBorder="1" applyAlignment="1">
      <alignment horizontal="right"/>
    </xf>
    <xf numFmtId="41" fontId="24" fillId="0" borderId="39" xfId="5" applyFont="1" applyBorder="1" applyAlignment="1">
      <alignment horizontal="right"/>
    </xf>
    <xf numFmtId="41" fontId="24" fillId="0" borderId="40" xfId="5" applyFont="1" applyBorder="1" applyAlignment="1">
      <alignment horizontal="right"/>
    </xf>
    <xf numFmtId="41" fontId="18" fillId="0" borderId="37" xfId="5" applyFont="1" applyBorder="1" applyAlignment="1">
      <alignment horizontal="right"/>
    </xf>
    <xf numFmtId="41" fontId="18" fillId="0" borderId="38" xfId="5" applyFont="1" applyBorder="1" applyAlignment="1">
      <alignment horizontal="right"/>
    </xf>
    <xf numFmtId="168" fontId="31" fillId="0" borderId="29" xfId="4" applyNumberFormat="1" applyFont="1" applyBorder="1"/>
    <xf numFmtId="41" fontId="24" fillId="0" borderId="41" xfId="5" applyFont="1" applyBorder="1" applyAlignment="1">
      <alignment horizontal="right"/>
    </xf>
    <xf numFmtId="41" fontId="24" fillId="0" borderId="30" xfId="5" applyFont="1" applyBorder="1" applyAlignment="1">
      <alignment horizontal="right"/>
    </xf>
    <xf numFmtId="41" fontId="24" fillId="0" borderId="12" xfId="5" applyFont="1" applyBorder="1" applyAlignment="1">
      <alignment horizontal="right"/>
    </xf>
    <xf numFmtId="41" fontId="24" fillId="0" borderId="42" xfId="5" applyFont="1" applyBorder="1" applyAlignment="1">
      <alignment horizontal="right"/>
    </xf>
    <xf numFmtId="41" fontId="24" fillId="0" borderId="43" xfId="5" applyFont="1" applyBorder="1" applyAlignment="1">
      <alignment horizontal="right"/>
    </xf>
    <xf numFmtId="41" fontId="24" fillId="0" borderId="44" xfId="5" applyFont="1" applyBorder="1" applyAlignment="1">
      <alignment horizontal="right"/>
    </xf>
    <xf numFmtId="41" fontId="24" fillId="0" borderId="45" xfId="5" applyFont="1" applyBorder="1" applyAlignment="1">
      <alignment horizontal="right"/>
    </xf>
    <xf numFmtId="41" fontId="18" fillId="0" borderId="49" xfId="5" applyFont="1" applyBorder="1" applyAlignment="1">
      <alignment horizontal="right"/>
    </xf>
    <xf numFmtId="0" fontId="18" fillId="0" borderId="34" xfId="0" applyFont="1" applyBorder="1"/>
    <xf numFmtId="41" fontId="18" fillId="0" borderId="46" xfId="5" applyFont="1" applyBorder="1" applyAlignment="1">
      <alignment horizontal="right"/>
    </xf>
    <xf numFmtId="41" fontId="18" fillId="0" borderId="28" xfId="5" applyFont="1" applyBorder="1" applyAlignment="1">
      <alignment horizontal="right"/>
    </xf>
    <xf numFmtId="41" fontId="18" fillId="0" borderId="15" xfId="5" applyFont="1" applyBorder="1" applyAlignment="1">
      <alignment horizontal="right"/>
    </xf>
    <xf numFmtId="41" fontId="18" fillId="0" borderId="47" xfId="5" applyFont="1" applyBorder="1" applyAlignment="1">
      <alignment horizontal="right"/>
    </xf>
    <xf numFmtId="41" fontId="20" fillId="0" borderId="28" xfId="5" applyFont="1" applyBorder="1" applyAlignment="1">
      <alignment horizontal="right"/>
    </xf>
    <xf numFmtId="41" fontId="20" fillId="0" borderId="16" xfId="5" applyFont="1" applyBorder="1" applyAlignment="1">
      <alignment horizontal="right"/>
    </xf>
    <xf numFmtId="0" fontId="18" fillId="0" borderId="50" xfId="0" applyFont="1" applyBorder="1"/>
    <xf numFmtId="41" fontId="18" fillId="0" borderId="51" xfId="5" applyFont="1" applyBorder="1" applyAlignment="1">
      <alignment horizontal="right"/>
    </xf>
    <xf numFmtId="41" fontId="20" fillId="0" borderId="52" xfId="5" applyFont="1" applyBorder="1" applyAlignment="1">
      <alignment horizontal="right"/>
    </xf>
    <xf numFmtId="41" fontId="18" fillId="0" borderId="48" xfId="5" applyFont="1" applyBorder="1" applyAlignment="1">
      <alignment horizontal="right"/>
    </xf>
    <xf numFmtId="0" fontId="0" fillId="0" borderId="0" xfId="0" quotePrefix="1" applyFont="1" applyFill="1"/>
    <xf numFmtId="3" fontId="32" fillId="0" borderId="0" xfId="0" applyNumberFormat="1" applyFont="1"/>
    <xf numFmtId="3" fontId="33" fillId="0" borderId="0" xfId="0" applyNumberFormat="1" applyFont="1"/>
    <xf numFmtId="3" fontId="7" fillId="0" borderId="1" xfId="0" applyNumberFormat="1" applyFont="1" applyBorder="1" applyAlignment="1"/>
    <xf numFmtId="0" fontId="21" fillId="0" borderId="14" xfId="0" applyFont="1" applyBorder="1"/>
    <xf numFmtId="3" fontId="21" fillId="0" borderId="15" xfId="0" applyNumberFormat="1" applyFont="1" applyBorder="1"/>
    <xf numFmtId="14" fontId="20" fillId="0" borderId="28" xfId="5" applyNumberFormat="1" applyFont="1" applyFill="1" applyBorder="1" applyAlignment="1">
      <alignment horizontal="center" wrapText="1"/>
    </xf>
    <xf numFmtId="0" fontId="20" fillId="0" borderId="29" xfId="0" applyFont="1" applyBorder="1"/>
    <xf numFmtId="3" fontId="20" fillId="0" borderId="0" xfId="0" applyNumberFormat="1" applyFont="1" applyBorder="1"/>
    <xf numFmtId="0" fontId="21" fillId="0" borderId="0" xfId="0" applyFont="1" applyBorder="1"/>
    <xf numFmtId="173" fontId="20" fillId="0" borderId="0" xfId="4" applyNumberFormat="1" applyFont="1" applyFill="1" applyBorder="1" applyAlignment="1">
      <alignment horizontal="right"/>
    </xf>
    <xf numFmtId="0" fontId="21" fillId="0" borderId="29" xfId="0" applyFont="1" applyBorder="1"/>
    <xf numFmtId="173" fontId="21" fillId="0" borderId="0" xfId="4" applyNumberFormat="1" applyFont="1" applyFill="1" applyBorder="1" applyAlignment="1">
      <alignment horizontal="right"/>
    </xf>
    <xf numFmtId="49" fontId="21" fillId="0" borderId="29" xfId="0" applyNumberFormat="1" applyFont="1" applyBorder="1"/>
    <xf numFmtId="0" fontId="20" fillId="0" borderId="60" xfId="0" applyFont="1" applyBorder="1"/>
    <xf numFmtId="3" fontId="21" fillId="0" borderId="31" xfId="0" applyNumberFormat="1" applyFont="1" applyBorder="1"/>
    <xf numFmtId="49" fontId="20" fillId="0" borderId="29" xfId="0" applyNumberFormat="1" applyFont="1" applyBorder="1"/>
    <xf numFmtId="49" fontId="21" fillId="0" borderId="62" xfId="0" applyNumberFormat="1" applyFont="1" applyBorder="1"/>
    <xf numFmtId="3" fontId="21" fillId="0" borderId="3" xfId="0" applyNumberFormat="1" applyFont="1" applyBorder="1"/>
    <xf numFmtId="3" fontId="21" fillId="0" borderId="0" xfId="0" applyNumberFormat="1" applyFont="1" applyBorder="1"/>
    <xf numFmtId="0" fontId="20" fillId="0" borderId="0" xfId="0" applyFont="1" applyBorder="1"/>
    <xf numFmtId="173" fontId="21" fillId="0" borderId="0" xfId="4" applyNumberFormat="1" applyFont="1"/>
    <xf numFmtId="173" fontId="21" fillId="0" borderId="27" xfId="4" applyNumberFormat="1" applyFont="1" applyBorder="1"/>
    <xf numFmtId="41" fontId="21" fillId="0" borderId="0" xfId="0" applyNumberFormat="1" applyFont="1"/>
    <xf numFmtId="0" fontId="24" fillId="0" borderId="7" xfId="0" applyFont="1" applyBorder="1"/>
    <xf numFmtId="168" fontId="18" fillId="0" borderId="17" xfId="4" applyNumberFormat="1" applyFont="1" applyBorder="1" applyAlignment="1">
      <alignment horizontal="center" vertical="center" wrapText="1"/>
    </xf>
    <xf numFmtId="41" fontId="24" fillId="0" borderId="32" xfId="5" applyFont="1" applyBorder="1" applyAlignment="1">
      <alignment horizontal="right"/>
    </xf>
    <xf numFmtId="41" fontId="24" fillId="0" borderId="56" xfId="5" applyFont="1" applyBorder="1" applyAlignment="1">
      <alignment horizontal="right"/>
    </xf>
    <xf numFmtId="41" fontId="24" fillId="0" borderId="5" xfId="5" applyFont="1" applyBorder="1" applyAlignment="1">
      <alignment horizontal="right"/>
    </xf>
    <xf numFmtId="0" fontId="20" fillId="0" borderId="5" xfId="0" applyFont="1" applyBorder="1"/>
    <xf numFmtId="41" fontId="21" fillId="0" borderId="5" xfId="5" applyFont="1" applyBorder="1" applyAlignment="1">
      <alignment horizontal="right"/>
    </xf>
    <xf numFmtId="41" fontId="20" fillId="0" borderId="18" xfId="5" applyFont="1" applyBorder="1" applyAlignment="1">
      <alignment horizontal="right"/>
    </xf>
    <xf numFmtId="0" fontId="21" fillId="0" borderId="5" xfId="0" applyFont="1" applyBorder="1"/>
    <xf numFmtId="41" fontId="20" fillId="0" borderId="5" xfId="5" applyFont="1" applyBorder="1" applyAlignment="1">
      <alignment horizontal="right"/>
    </xf>
    <xf numFmtId="0" fontId="34" fillId="0" borderId="5" xfId="0" applyFont="1" applyBorder="1"/>
    <xf numFmtId="41" fontId="34" fillId="0" borderId="5" xfId="5" applyFont="1" applyBorder="1" applyAlignment="1">
      <alignment horizontal="right"/>
    </xf>
    <xf numFmtId="0" fontId="24" fillId="0" borderId="2" xfId="0" applyFont="1" applyBorder="1"/>
    <xf numFmtId="41" fontId="18" fillId="0" borderId="33" xfId="5" applyFont="1" applyBorder="1" applyAlignment="1">
      <alignment horizontal="right"/>
    </xf>
    <xf numFmtId="3" fontId="35" fillId="0" borderId="0" xfId="0" applyNumberFormat="1" applyFont="1"/>
    <xf numFmtId="3" fontId="36" fillId="0" borderId="0" xfId="0" applyNumberFormat="1" applyFont="1"/>
    <xf numFmtId="0" fontId="7" fillId="0" borderId="0" xfId="0" applyFont="1" applyAlignment="1">
      <alignment vertical="center" wrapText="1"/>
    </xf>
    <xf numFmtId="0" fontId="15" fillId="0" borderId="0" xfId="0" applyFont="1" applyAlignment="1"/>
    <xf numFmtId="0" fontId="15" fillId="0" borderId="0" xfId="0" applyFont="1" applyAlignment="1">
      <alignment horizontal="left" vertical="center"/>
    </xf>
    <xf numFmtId="0" fontId="20" fillId="0" borderId="62" xfId="0" applyFont="1" applyBorder="1"/>
    <xf numFmtId="0" fontId="20" fillId="0" borderId="63" xfId="0" applyFont="1" applyBorder="1"/>
    <xf numFmtId="3" fontId="21" fillId="0" borderId="64" xfId="0" applyNumberFormat="1" applyFont="1" applyBorder="1"/>
    <xf numFmtId="170" fontId="21" fillId="0" borderId="1" xfId="5" applyNumberFormat="1" applyFont="1" applyFill="1" applyBorder="1" applyAlignment="1">
      <alignment horizontal="right" vertical="center"/>
    </xf>
    <xf numFmtId="41" fontId="15" fillId="0" borderId="1" xfId="5" applyFont="1" applyFill="1" applyBorder="1"/>
    <xf numFmtId="41" fontId="38" fillId="0" borderId="18" xfId="5" applyFont="1" applyBorder="1" applyAlignment="1"/>
    <xf numFmtId="0" fontId="15" fillId="0" borderId="0" xfId="0" applyFont="1" applyBorder="1" applyAlignment="1">
      <alignment horizontal="left"/>
    </xf>
    <xf numFmtId="41" fontId="7" fillId="0" borderId="1" xfId="5" applyFont="1" applyBorder="1" applyAlignment="1">
      <alignment horizontal="right" wrapText="1"/>
    </xf>
    <xf numFmtId="14" fontId="18" fillId="0" borderId="34" xfId="0" applyNumberFormat="1" applyFont="1" applyBorder="1" applyAlignment="1">
      <alignment horizontal="center" wrapText="1"/>
    </xf>
    <xf numFmtId="14" fontId="18" fillId="0" borderId="35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49" fontId="15" fillId="0" borderId="1" xfId="0" applyNumberFormat="1" applyFont="1" applyBorder="1" applyAlignment="1">
      <alignment horizontal="center" vertical="center"/>
    </xf>
    <xf numFmtId="173" fontId="21" fillId="0" borderId="30" xfId="4" applyNumberFormat="1" applyFont="1" applyFill="1" applyBorder="1" applyAlignment="1"/>
    <xf numFmtId="41" fontId="20" fillId="0" borderId="30" xfId="5" applyFont="1" applyFill="1" applyBorder="1" applyAlignment="1"/>
    <xf numFmtId="41" fontId="21" fillId="0" borderId="30" xfId="5" applyFont="1" applyFill="1" applyBorder="1" applyAlignment="1"/>
    <xf numFmtId="173" fontId="20" fillId="0" borderId="61" xfId="4" applyNumberFormat="1" applyFont="1" applyFill="1" applyBorder="1" applyAlignment="1"/>
    <xf numFmtId="173" fontId="20" fillId="0" borderId="30" xfId="4" applyNumberFormat="1" applyFont="1" applyFill="1" applyBorder="1" applyAlignment="1"/>
    <xf numFmtId="173" fontId="21" fillId="0" borderId="59" xfId="4" applyNumberFormat="1" applyFont="1" applyFill="1" applyBorder="1" applyAlignment="1"/>
    <xf numFmtId="173" fontId="20" fillId="0" borderId="65" xfId="4" applyNumberFormat="1" applyFont="1" applyFill="1" applyBorder="1" applyAlignment="1"/>
    <xf numFmtId="0" fontId="21" fillId="0" borderId="0" xfId="0" applyFont="1" applyBorder="1" applyAlignment="1">
      <alignment horizontal="right"/>
    </xf>
    <xf numFmtId="41" fontId="20" fillId="0" borderId="31" xfId="5" applyFont="1" applyBorder="1" applyAlignment="1">
      <alignment horizontal="right"/>
    </xf>
    <xf numFmtId="41" fontId="20" fillId="0" borderId="64" xfId="5" applyFont="1" applyBorder="1" applyAlignment="1">
      <alignment horizontal="right"/>
    </xf>
    <xf numFmtId="0" fontId="22" fillId="0" borderId="0" xfId="5" applyNumberFormat="1" applyFont="1" applyBorder="1" applyAlignment="1"/>
    <xf numFmtId="0" fontId="7" fillId="0" borderId="14" xfId="0" applyFont="1" applyBorder="1" applyAlignment="1">
      <alignment wrapText="1"/>
    </xf>
    <xf numFmtId="0" fontId="15" fillId="0" borderId="0" xfId="0" applyFont="1" applyBorder="1" applyAlignment="1">
      <alignment wrapText="1"/>
    </xf>
    <xf numFmtId="41" fontId="7" fillId="0" borderId="0" xfId="5" applyFont="1" applyFill="1" applyBorder="1" applyAlignment="1">
      <alignment horizontal="right" wrapText="1"/>
    </xf>
    <xf numFmtId="41" fontId="7" fillId="0" borderId="1" xfId="5" applyFont="1" applyBorder="1"/>
    <xf numFmtId="41" fontId="15" fillId="0" borderId="1" xfId="5" applyFont="1" applyBorder="1" applyAlignment="1">
      <alignment wrapText="1"/>
    </xf>
    <xf numFmtId="41" fontId="15" fillId="0" borderId="0" xfId="5" applyFont="1" applyAlignment="1"/>
    <xf numFmtId="0" fontId="15" fillId="3" borderId="0" xfId="0" applyFont="1" applyFill="1"/>
    <xf numFmtId="0" fontId="19" fillId="3" borderId="0" xfId="0" applyFont="1" applyFill="1" applyAlignment="1">
      <alignment horizontal="left" vertical="center"/>
    </xf>
    <xf numFmtId="0" fontId="15" fillId="0" borderId="0" xfId="0" applyFont="1" applyBorder="1" applyAlignment="1"/>
    <xf numFmtId="0" fontId="7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 indent="5"/>
    </xf>
    <xf numFmtId="0" fontId="17" fillId="3" borderId="0" xfId="3" applyFont="1" applyFill="1" applyAlignment="1">
      <alignment vertical="center"/>
    </xf>
    <xf numFmtId="0" fontId="7" fillId="3" borderId="0" xfId="0" applyFont="1" applyFill="1"/>
    <xf numFmtId="0" fontId="39" fillId="6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9" fillId="6" borderId="2" xfId="0" applyFont="1" applyFill="1" applyBorder="1" applyAlignment="1">
      <alignment horizontal="center" vertical="center" wrapText="1"/>
    </xf>
    <xf numFmtId="0" fontId="39" fillId="6" borderId="2" xfId="0" applyFont="1" applyFill="1" applyBorder="1" applyAlignment="1">
      <alignment horizontal="center" vertical="center"/>
    </xf>
    <xf numFmtId="0" fontId="39" fillId="6" borderId="2" xfId="0" applyFont="1" applyFill="1" applyBorder="1" applyAlignment="1">
      <alignment horizontal="center" wrapText="1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left"/>
    </xf>
    <xf numFmtId="9" fontId="15" fillId="3" borderId="0" xfId="0" applyNumberFormat="1" applyFont="1" applyFill="1" applyAlignment="1">
      <alignment horizontal="left"/>
    </xf>
    <xf numFmtId="41" fontId="15" fillId="0" borderId="0" xfId="5" applyFont="1" applyBorder="1" applyAlignment="1"/>
    <xf numFmtId="0" fontId="7" fillId="0" borderId="0" xfId="0" applyFont="1" applyBorder="1" applyAlignment="1"/>
    <xf numFmtId="41" fontId="7" fillId="0" borderId="0" xfId="5" applyFont="1" applyBorder="1" applyAlignment="1"/>
    <xf numFmtId="0" fontId="7" fillId="0" borderId="0" xfId="0" applyFont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173" fontId="25" fillId="0" borderId="1" xfId="4" applyNumberFormat="1" applyFont="1" applyBorder="1" applyAlignment="1">
      <alignment horizontal="center" vertical="center"/>
    </xf>
    <xf numFmtId="41" fontId="7" fillId="0" borderId="1" xfId="5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quotePrefix="1" applyFill="1"/>
    <xf numFmtId="0" fontId="0" fillId="0" borderId="0" xfId="0" applyFill="1"/>
    <xf numFmtId="0" fontId="21" fillId="0" borderId="2" xfId="0" applyFont="1" applyBorder="1" applyAlignment="1">
      <alignment vertical="center"/>
    </xf>
    <xf numFmtId="170" fontId="21" fillId="0" borderId="2" xfId="5" applyNumberFormat="1" applyFont="1" applyFill="1" applyBorder="1" applyAlignment="1">
      <alignment horizontal="right" vertical="center"/>
    </xf>
    <xf numFmtId="0" fontId="40" fillId="0" borderId="1" xfId="0" applyFont="1" applyBorder="1" applyAlignment="1">
      <alignment vertical="center"/>
    </xf>
    <xf numFmtId="41" fontId="37" fillId="0" borderId="1" xfId="5" applyFont="1" applyBorder="1"/>
    <xf numFmtId="41" fontId="37" fillId="0" borderId="2" xfId="5" applyFont="1" applyBorder="1"/>
    <xf numFmtId="41" fontId="26" fillId="0" borderId="1" xfId="5" applyFont="1" applyBorder="1" applyAlignment="1">
      <alignment horizontal="center" vertical="center"/>
    </xf>
    <xf numFmtId="41" fontId="25" fillId="0" borderId="2" xfId="5" applyFont="1" applyFill="1" applyBorder="1" applyAlignment="1">
      <alignment horizontal="right" vertical="center"/>
    </xf>
    <xf numFmtId="41" fontId="25" fillId="0" borderId="1" xfId="5" applyFont="1" applyBorder="1" applyAlignment="1">
      <alignment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1" fontId="21" fillId="0" borderId="2" xfId="5" applyFont="1" applyBorder="1" applyAlignment="1">
      <alignment vertical="center"/>
    </xf>
    <xf numFmtId="41" fontId="21" fillId="0" borderId="2" xfId="5" applyFont="1" applyFill="1" applyBorder="1" applyAlignment="1">
      <alignment horizontal="right" vertical="center"/>
    </xf>
    <xf numFmtId="41" fontId="25" fillId="0" borderId="2" xfId="5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41" fontId="20" fillId="0" borderId="2" xfId="5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41" fontId="21" fillId="0" borderId="0" xfId="5" applyFont="1" applyFill="1" applyBorder="1" applyAlignment="1">
      <alignment horizontal="right" vertical="center"/>
    </xf>
    <xf numFmtId="0" fontId="25" fillId="0" borderId="66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41" fontId="15" fillId="0" borderId="1" xfId="5" applyFont="1" applyFill="1" applyBorder="1" applyAlignment="1">
      <alignment horizontal="right" vertical="center" wrapText="1"/>
    </xf>
    <xf numFmtId="0" fontId="15" fillId="0" borderId="0" xfId="0" quotePrefix="1" applyFont="1" applyFill="1"/>
    <xf numFmtId="0" fontId="15" fillId="0" borderId="0" xfId="0" applyFont="1" applyFill="1" applyAlignment="1">
      <alignment vertical="center" wrapText="1"/>
    </xf>
    <xf numFmtId="0" fontId="29" fillId="0" borderId="5" xfId="0" applyFont="1" applyBorder="1" applyAlignment="1">
      <alignment horizontal="left"/>
    </xf>
    <xf numFmtId="41" fontId="15" fillId="0" borderId="1" xfId="5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41" fontId="15" fillId="3" borderId="1" xfId="0" applyNumberFormat="1" applyFont="1" applyFill="1" applyBorder="1"/>
    <xf numFmtId="0" fontId="5" fillId="0" borderId="0" xfId="3" applyAlignment="1">
      <alignment horizontal="left" vertical="center" indent="3"/>
    </xf>
    <xf numFmtId="0" fontId="5" fillId="0" borderId="5" xfId="3" applyBorder="1"/>
    <xf numFmtId="0" fontId="5" fillId="0" borderId="5" xfId="3" applyBorder="1" applyAlignment="1">
      <alignment horizontal="left"/>
    </xf>
    <xf numFmtId="0" fontId="5" fillId="0" borderId="12" xfId="3" applyBorder="1" applyAlignment="1">
      <alignment horizontal="left"/>
    </xf>
    <xf numFmtId="0" fontId="5" fillId="0" borderId="12" xfId="3" applyBorder="1"/>
    <xf numFmtId="0" fontId="5" fillId="0" borderId="0" xfId="3" applyAlignment="1">
      <alignment horizontal="justify" vertical="center"/>
    </xf>
    <xf numFmtId="0" fontId="5" fillId="0" borderId="0" xfId="3" applyFill="1" applyAlignment="1">
      <alignment horizontal="justify" vertical="center"/>
    </xf>
    <xf numFmtId="0" fontId="5" fillId="0" borderId="0" xfId="3" applyFill="1"/>
    <xf numFmtId="0" fontId="5" fillId="0" borderId="0" xfId="3" applyAlignment="1">
      <alignment horizontal="left" vertical="center" wrapText="1"/>
    </xf>
    <xf numFmtId="0" fontId="5" fillId="0" borderId="0" xfId="3"/>
    <xf numFmtId="0" fontId="5" fillId="0" borderId="29" xfId="3" applyBorder="1"/>
    <xf numFmtId="49" fontId="5" fillId="0" borderId="29" xfId="3" applyNumberFormat="1" applyBorder="1"/>
    <xf numFmtId="173" fontId="21" fillId="0" borderId="0" xfId="4" applyNumberFormat="1" applyFont="1" applyBorder="1"/>
    <xf numFmtId="173" fontId="21" fillId="0" borderId="0" xfId="4" applyNumberFormat="1" applyFont="1" applyFill="1" applyBorder="1"/>
    <xf numFmtId="14" fontId="11" fillId="5" borderId="0" xfId="0" applyNumberFormat="1" applyFont="1" applyFill="1" applyAlignment="1">
      <alignment horizontal="center"/>
    </xf>
    <xf numFmtId="0" fontId="15" fillId="0" borderId="54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39" fillId="6" borderId="54" xfId="0" applyFont="1" applyFill="1" applyBorder="1" applyAlignment="1">
      <alignment horizontal="center" vertical="center" wrapText="1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5" fillId="0" borderId="5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5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5" fillId="0" borderId="54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quotePrefix="1" applyFill="1"/>
    <xf numFmtId="0" fontId="0" fillId="0" borderId="0" xfId="0" applyFill="1"/>
  </cellXfs>
  <cellStyles count="25">
    <cellStyle name="Énfasis2 2" xfId="1" xr:uid="{00000000-0005-0000-0000-000000000000}"/>
    <cellStyle name="Excel Built-in Normal" xfId="2" xr:uid="{00000000-0005-0000-0000-000001000000}"/>
    <cellStyle name="Hipervínculo" xfId="3" builtinId="8"/>
    <cellStyle name="Millares" xfId="4" builtinId="3"/>
    <cellStyle name="Millares [0]" xfId="5" builtinId="6"/>
    <cellStyle name="Millares [0] 2" xfId="6" xr:uid="{00000000-0005-0000-0000-000005000000}"/>
    <cellStyle name="Millares [0] 2 2" xfId="7" xr:uid="{00000000-0005-0000-0000-000006000000}"/>
    <cellStyle name="Millares [0] 2 3" xfId="20" xr:uid="{00000000-0005-0000-0000-000007000000}"/>
    <cellStyle name="Millares [0] 3" xfId="8" xr:uid="{00000000-0005-0000-0000-000008000000}"/>
    <cellStyle name="Millares [0] 3 2" xfId="24" xr:uid="{00000000-0005-0000-0000-000009000000}"/>
    <cellStyle name="Millares [0] 4" xfId="19" xr:uid="{00000000-0005-0000-0000-00000A000000}"/>
    <cellStyle name="Millares 2" xfId="9" xr:uid="{00000000-0005-0000-0000-00000B000000}"/>
    <cellStyle name="Millares 2 2" xfId="10" xr:uid="{00000000-0005-0000-0000-00000C000000}"/>
    <cellStyle name="Millares 2 2 3" xfId="17" xr:uid="{00000000-0005-0000-0000-00000D000000}"/>
    <cellStyle name="Millares 2 3" xfId="21" xr:uid="{00000000-0005-0000-0000-00000E000000}"/>
    <cellStyle name="Millares 3" xfId="18" xr:uid="{00000000-0005-0000-0000-00000F000000}"/>
    <cellStyle name="Millares 4" xfId="11" xr:uid="{00000000-0005-0000-0000-000010000000}"/>
    <cellStyle name="Millares 4 2" xfId="23" xr:uid="{00000000-0005-0000-0000-000011000000}"/>
    <cellStyle name="Millares 5" xfId="22" xr:uid="{00000000-0005-0000-0000-000012000000}"/>
    <cellStyle name="Moneda" xfId="12" builtinId="4"/>
    <cellStyle name="Normal" xfId="0" builtinId="0"/>
    <cellStyle name="Normal 2" xfId="13" xr:uid="{00000000-0005-0000-0000-000015000000}"/>
    <cellStyle name="Normal 4" xfId="14" xr:uid="{00000000-0005-0000-0000-000016000000}"/>
    <cellStyle name="Porcentaje 2" xfId="15" xr:uid="{00000000-0005-0000-0000-000017000000}"/>
    <cellStyle name="Porcentaje 3" xfId="16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301397</xdr:colOff>
      <xdr:row>1</xdr:row>
      <xdr:rowOff>16509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DDA94B-97D9-4D18-994D-3805A0552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1897" cy="708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93117</xdr:colOff>
      <xdr:row>1</xdr:row>
      <xdr:rowOff>15239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4583134-96E2-4D6B-9696-A78D45986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" y="0"/>
          <a:ext cx="1761897" cy="7086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265043</xdr:colOff>
      <xdr:row>0</xdr:row>
      <xdr:rowOff>0</xdr:rowOff>
    </xdr:from>
    <xdr:to>
      <xdr:col>2</xdr:col>
      <xdr:colOff>1761897</xdr:colOff>
      <xdr:row>1</xdr:row>
      <xdr:rowOff>12920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1AE8E6-DE7C-4A8F-838C-1C156009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3" y="0"/>
          <a:ext cx="1761897" cy="708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15044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E5E318-3DDE-4603-8452-81D2DB2FB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385" y="0"/>
          <a:ext cx="1761897" cy="7086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16509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D454A2-DC47-4045-8BB0-BEB091ECE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750" y="0"/>
          <a:ext cx="1761897" cy="708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1761897</xdr:colOff>
      <xdr:row>1</xdr:row>
      <xdr:rowOff>13183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77BE0D-2CFC-4B45-A30E-48BCDBCEB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57" y="0"/>
          <a:ext cx="1761897" cy="7086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175846</xdr:colOff>
      <xdr:row>0</xdr:row>
      <xdr:rowOff>0</xdr:rowOff>
    </xdr:from>
    <xdr:to>
      <xdr:col>3</xdr:col>
      <xdr:colOff>1761897</xdr:colOff>
      <xdr:row>1</xdr:row>
      <xdr:rowOff>15932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5C9967-D54A-4D62-A3C6-649ED4AAE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538" y="0"/>
          <a:ext cx="1761897" cy="70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C11E68\Plantilla%20Exel%20EEFF%20cnv_SE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ROCIO-INV/Desktop/Informe%201er%20Semestre%2006-2018/Res%20173%20INVESTOR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derspro.com.py/" TargetMode="External"/><Relationship Id="rId1" Type="http://schemas.openxmlformats.org/officeDocument/2006/relationships/hyperlink" Target="mailto:directorio@traderspro.com.py" TargetMode="External"/><Relationship Id="rId4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D68"/>
  <sheetViews>
    <sheetView showGridLines="0" zoomScale="120" zoomScaleNormal="120" workbookViewId="0">
      <selection activeCell="A2" sqref="A2"/>
    </sheetView>
  </sheetViews>
  <sheetFormatPr baseColWidth="10" defaultColWidth="11.33203125" defaultRowHeight="13.8" x14ac:dyDescent="0.3"/>
  <cols>
    <col min="1" max="1" width="21.33203125" style="5" bestFit="1" customWidth="1"/>
    <col min="2" max="2" width="10.109375" style="5" bestFit="1" customWidth="1"/>
    <col min="3" max="3" width="42" style="5" bestFit="1" customWidth="1"/>
    <col min="4" max="4" width="39.33203125" style="8" bestFit="1" customWidth="1"/>
    <col min="5" max="5" width="49.88671875" style="5" bestFit="1" customWidth="1"/>
    <col min="6" max="6" width="6.6640625" style="5" bestFit="1" customWidth="1"/>
    <col min="7" max="16384" width="11.33203125" style="5"/>
  </cols>
  <sheetData>
    <row r="1" spans="1:4" ht="55.05" customHeight="1" x14ac:dyDescent="0.3"/>
    <row r="2" spans="1:4" x14ac:dyDescent="0.3">
      <c r="B2" s="6"/>
      <c r="C2" s="7" t="s">
        <v>584</v>
      </c>
      <c r="D2" s="5"/>
    </row>
    <row r="3" spans="1:4" x14ac:dyDescent="0.3">
      <c r="C3" s="7" t="s">
        <v>0</v>
      </c>
    </row>
    <row r="6" spans="1:4" ht="69.900000000000006" customHeight="1" x14ac:dyDescent="0.3">
      <c r="A6" s="6" t="s">
        <v>1</v>
      </c>
      <c r="B6" s="459" t="s">
        <v>585</v>
      </c>
      <c r="C6" s="459"/>
    </row>
    <row r="7" spans="1:4" ht="12.75" hidden="1" customHeight="1" x14ac:dyDescent="0.3">
      <c r="A7" s="9"/>
      <c r="B7" s="9"/>
      <c r="C7" s="9"/>
      <c r="D7" s="10"/>
    </row>
    <row r="8" spans="1:4" x14ac:dyDescent="0.3">
      <c r="A8" s="11"/>
    </row>
    <row r="9" spans="1:4" ht="26.25" customHeight="1" x14ac:dyDescent="0.3">
      <c r="B9" s="12"/>
      <c r="C9" s="13" t="s">
        <v>2</v>
      </c>
      <c r="D9" s="14" t="s">
        <v>3</v>
      </c>
    </row>
    <row r="10" spans="1:4" ht="26.25" customHeight="1" x14ac:dyDescent="0.3">
      <c r="B10" s="15" t="s">
        <v>4</v>
      </c>
      <c r="C10" s="16"/>
      <c r="D10" s="4" t="s">
        <v>5</v>
      </c>
    </row>
    <row r="11" spans="1:4" ht="26.25" customHeight="1" x14ac:dyDescent="0.3">
      <c r="B11" s="17"/>
      <c r="C11" s="16"/>
      <c r="D11" s="18"/>
    </row>
    <row r="12" spans="1:4" ht="26.25" customHeight="1" x14ac:dyDescent="0.3">
      <c r="B12" s="15" t="s">
        <v>6</v>
      </c>
      <c r="C12" s="19"/>
      <c r="D12" s="18"/>
    </row>
    <row r="13" spans="1:4" x14ac:dyDescent="0.3">
      <c r="A13" s="8"/>
      <c r="B13" s="17"/>
      <c r="C13" s="5" t="s">
        <v>7</v>
      </c>
      <c r="D13" s="2" t="s">
        <v>521</v>
      </c>
    </row>
    <row r="14" spans="1:4" x14ac:dyDescent="0.3">
      <c r="A14" s="8"/>
      <c r="B14" s="17"/>
      <c r="C14" s="5" t="s">
        <v>8</v>
      </c>
      <c r="D14" s="2" t="s">
        <v>522</v>
      </c>
    </row>
    <row r="15" spans="1:4" x14ac:dyDescent="0.3">
      <c r="A15" s="8"/>
      <c r="B15" s="17"/>
      <c r="C15" s="5" t="s">
        <v>9</v>
      </c>
      <c r="D15" s="2" t="s">
        <v>523</v>
      </c>
    </row>
    <row r="16" spans="1:4" x14ac:dyDescent="0.3">
      <c r="A16" s="8"/>
      <c r="B16" s="17"/>
      <c r="C16" s="5" t="s">
        <v>10</v>
      </c>
      <c r="D16" s="2" t="s">
        <v>524</v>
      </c>
    </row>
    <row r="17" spans="1:4" x14ac:dyDescent="0.3">
      <c r="A17" s="8"/>
      <c r="B17" s="17"/>
      <c r="C17" s="5" t="s">
        <v>11</v>
      </c>
      <c r="D17" s="2" t="s">
        <v>525</v>
      </c>
    </row>
    <row r="18" spans="1:4" x14ac:dyDescent="0.3">
      <c r="A18" s="8"/>
      <c r="B18" s="17"/>
      <c r="C18" s="5" t="s">
        <v>12</v>
      </c>
      <c r="D18" s="2" t="s">
        <v>526</v>
      </c>
    </row>
    <row r="19" spans="1:4" ht="14.4" x14ac:dyDescent="0.3">
      <c r="A19" s="8"/>
      <c r="B19" s="17"/>
      <c r="C19" s="5" t="s">
        <v>13</v>
      </c>
      <c r="D19" s="20"/>
    </row>
    <row r="20" spans="1:4" ht="14.4" x14ac:dyDescent="0.3">
      <c r="A20" s="8"/>
      <c r="B20" s="17"/>
      <c r="C20" s="5" t="s">
        <v>14</v>
      </c>
      <c r="D20" s="20"/>
    </row>
    <row r="21" spans="1:4" ht="14.4" x14ac:dyDescent="0.3">
      <c r="A21" s="8"/>
      <c r="B21" s="17"/>
      <c r="C21" s="5" t="s">
        <v>15</v>
      </c>
      <c r="D21" s="20"/>
    </row>
    <row r="22" spans="1:4" ht="14.4" x14ac:dyDescent="0.3">
      <c r="A22" s="8"/>
      <c r="B22" s="17"/>
      <c r="D22" s="20"/>
    </row>
    <row r="23" spans="1:4" ht="14.4" x14ac:dyDescent="0.3">
      <c r="A23" s="8"/>
      <c r="B23" s="15" t="s">
        <v>16</v>
      </c>
      <c r="D23" s="21"/>
    </row>
    <row r="24" spans="1:4" x14ac:dyDescent="0.3">
      <c r="A24" s="8"/>
      <c r="B24" s="17"/>
      <c r="D24" s="22"/>
    </row>
    <row r="25" spans="1:4" x14ac:dyDescent="0.3">
      <c r="A25" s="8"/>
      <c r="B25" s="17"/>
      <c r="C25" s="23" t="s">
        <v>17</v>
      </c>
      <c r="D25" s="2" t="s">
        <v>528</v>
      </c>
    </row>
    <row r="26" spans="1:4" x14ac:dyDescent="0.3">
      <c r="A26" s="8"/>
      <c r="B26" s="17"/>
      <c r="C26" s="23" t="s">
        <v>18</v>
      </c>
      <c r="D26" s="2" t="s">
        <v>529</v>
      </c>
    </row>
    <row r="27" spans="1:4" x14ac:dyDescent="0.3">
      <c r="A27" s="8"/>
      <c r="B27" s="17"/>
      <c r="C27" s="23" t="s">
        <v>19</v>
      </c>
      <c r="D27" s="2" t="s">
        <v>527</v>
      </c>
    </row>
    <row r="28" spans="1:4" x14ac:dyDescent="0.3">
      <c r="A28" s="8"/>
      <c r="B28" s="17"/>
      <c r="C28" s="23" t="s">
        <v>20</v>
      </c>
      <c r="D28" s="2" t="s">
        <v>527</v>
      </c>
    </row>
    <row r="29" spans="1:4" x14ac:dyDescent="0.3">
      <c r="A29" s="8"/>
      <c r="B29" s="17"/>
      <c r="C29" s="23" t="s">
        <v>21</v>
      </c>
      <c r="D29" s="3"/>
    </row>
    <row r="30" spans="1:4" x14ac:dyDescent="0.3">
      <c r="A30" s="8"/>
      <c r="B30" s="17"/>
      <c r="C30" s="5" t="s">
        <v>22</v>
      </c>
      <c r="D30" s="2" t="s">
        <v>530</v>
      </c>
    </row>
    <row r="31" spans="1:4" x14ac:dyDescent="0.3">
      <c r="A31" s="8"/>
      <c r="B31" s="17"/>
      <c r="C31" s="5" t="s">
        <v>23</v>
      </c>
      <c r="D31" s="2" t="s">
        <v>530</v>
      </c>
    </row>
    <row r="32" spans="1:4" x14ac:dyDescent="0.3">
      <c r="A32" s="8"/>
      <c r="B32" s="17"/>
      <c r="C32" s="5" t="s">
        <v>24</v>
      </c>
      <c r="D32" s="2" t="s">
        <v>530</v>
      </c>
    </row>
    <row r="33" spans="1:4" x14ac:dyDescent="0.3">
      <c r="A33" s="8"/>
      <c r="B33" s="17"/>
      <c r="C33" s="5" t="s">
        <v>25</v>
      </c>
      <c r="D33" s="2" t="s">
        <v>531</v>
      </c>
    </row>
    <row r="34" spans="1:4" x14ac:dyDescent="0.3">
      <c r="A34" s="8"/>
      <c r="B34" s="17"/>
      <c r="C34" s="5" t="s">
        <v>26</v>
      </c>
      <c r="D34" s="2" t="s">
        <v>532</v>
      </c>
    </row>
    <row r="35" spans="1:4" x14ac:dyDescent="0.3">
      <c r="A35" s="8"/>
      <c r="B35" s="17"/>
      <c r="C35" s="5" t="s">
        <v>27</v>
      </c>
      <c r="D35" s="2" t="s">
        <v>533</v>
      </c>
    </row>
    <row r="36" spans="1:4" x14ac:dyDescent="0.3">
      <c r="A36" s="8"/>
      <c r="B36" s="17"/>
      <c r="C36" s="5" t="s">
        <v>28</v>
      </c>
      <c r="D36" s="2" t="s">
        <v>534</v>
      </c>
    </row>
    <row r="37" spans="1:4" x14ac:dyDescent="0.3">
      <c r="A37" s="8"/>
      <c r="B37" s="17"/>
      <c r="C37" s="5" t="s">
        <v>29</v>
      </c>
      <c r="D37" s="2" t="s">
        <v>535</v>
      </c>
    </row>
    <row r="38" spans="1:4" x14ac:dyDescent="0.3">
      <c r="A38" s="8"/>
      <c r="B38" s="17"/>
      <c r="C38" s="5" t="s">
        <v>30</v>
      </c>
      <c r="D38" s="2" t="s">
        <v>536</v>
      </c>
    </row>
    <row r="39" spans="1:4" x14ac:dyDescent="0.3">
      <c r="A39" s="8"/>
      <c r="B39" s="17"/>
      <c r="C39" s="5" t="s">
        <v>31</v>
      </c>
      <c r="D39" s="2" t="s">
        <v>537</v>
      </c>
    </row>
    <row r="40" spans="1:4" x14ac:dyDescent="0.3">
      <c r="A40" s="8"/>
      <c r="B40" s="17"/>
      <c r="C40" s="5" t="s">
        <v>32</v>
      </c>
      <c r="D40" s="2" t="s">
        <v>538</v>
      </c>
    </row>
    <row r="41" spans="1:4" x14ac:dyDescent="0.3">
      <c r="A41" s="8"/>
      <c r="B41" s="17"/>
      <c r="C41" s="5" t="s">
        <v>33</v>
      </c>
      <c r="D41" s="2" t="s">
        <v>539</v>
      </c>
    </row>
    <row r="42" spans="1:4" x14ac:dyDescent="0.3">
      <c r="A42" s="8"/>
      <c r="B42" s="17"/>
      <c r="C42" s="5" t="s">
        <v>34</v>
      </c>
      <c r="D42" s="2" t="s">
        <v>540</v>
      </c>
    </row>
    <row r="43" spans="1:4" x14ac:dyDescent="0.3">
      <c r="A43" s="8"/>
      <c r="B43" s="17"/>
      <c r="C43" s="5" t="s">
        <v>35</v>
      </c>
      <c r="D43" s="2" t="s">
        <v>540</v>
      </c>
    </row>
    <row r="44" spans="1:4" x14ac:dyDescent="0.3">
      <c r="A44" s="8"/>
      <c r="B44" s="17"/>
      <c r="C44" s="5" t="s">
        <v>36</v>
      </c>
      <c r="D44" s="2" t="s">
        <v>540</v>
      </c>
    </row>
    <row r="45" spans="1:4" x14ac:dyDescent="0.3">
      <c r="A45" s="8"/>
      <c r="B45" s="17"/>
      <c r="C45" s="5" t="s">
        <v>37</v>
      </c>
      <c r="D45" s="2" t="s">
        <v>540</v>
      </c>
    </row>
    <row r="46" spans="1:4" x14ac:dyDescent="0.3">
      <c r="A46" s="8"/>
      <c r="B46" s="17"/>
      <c r="C46" s="5" t="s">
        <v>38</v>
      </c>
      <c r="D46" s="2" t="s">
        <v>540</v>
      </c>
    </row>
    <row r="47" spans="1:4" x14ac:dyDescent="0.3">
      <c r="A47" s="8"/>
      <c r="B47" s="17"/>
      <c r="C47" s="5" t="s">
        <v>39</v>
      </c>
      <c r="D47" s="2" t="s">
        <v>541</v>
      </c>
    </row>
    <row r="48" spans="1:4" x14ac:dyDescent="0.3">
      <c r="A48" s="8"/>
      <c r="B48" s="17"/>
      <c r="C48" s="5" t="s">
        <v>40</v>
      </c>
      <c r="D48" s="2" t="s">
        <v>542</v>
      </c>
    </row>
    <row r="49" spans="1:4" x14ac:dyDescent="0.3">
      <c r="A49" s="8"/>
      <c r="B49" s="17"/>
      <c r="C49" s="5" t="s">
        <v>41</v>
      </c>
      <c r="D49" s="2" t="s">
        <v>543</v>
      </c>
    </row>
    <row r="50" spans="1:4" x14ac:dyDescent="0.3">
      <c r="A50" s="8"/>
      <c r="B50" s="17"/>
      <c r="C50" s="5" t="s">
        <v>42</v>
      </c>
      <c r="D50" s="2" t="s">
        <v>543</v>
      </c>
    </row>
    <row r="51" spans="1:4" x14ac:dyDescent="0.3">
      <c r="A51" s="8"/>
      <c r="B51" s="17"/>
      <c r="C51" s="5" t="s">
        <v>43</v>
      </c>
      <c r="D51" s="2" t="s">
        <v>544</v>
      </c>
    </row>
    <row r="52" spans="1:4" x14ac:dyDescent="0.3">
      <c r="A52" s="8"/>
      <c r="B52" s="15"/>
      <c r="C52" s="5" t="s">
        <v>44</v>
      </c>
      <c r="D52" s="2" t="s">
        <v>545</v>
      </c>
    </row>
    <row r="53" spans="1:4" x14ac:dyDescent="0.3">
      <c r="A53" s="8"/>
      <c r="B53" s="17"/>
      <c r="C53" s="5" t="s">
        <v>45</v>
      </c>
      <c r="D53" s="2" t="s">
        <v>546</v>
      </c>
    </row>
    <row r="54" spans="1:4" x14ac:dyDescent="0.3">
      <c r="A54" s="8"/>
      <c r="B54" s="17"/>
      <c r="C54" s="5" t="s">
        <v>46</v>
      </c>
      <c r="D54" s="2" t="s">
        <v>547</v>
      </c>
    </row>
    <row r="55" spans="1:4" x14ac:dyDescent="0.3">
      <c r="A55" s="8"/>
      <c r="B55" s="17"/>
      <c r="C55" s="5" t="s">
        <v>47</v>
      </c>
      <c r="D55" s="2" t="s">
        <v>548</v>
      </c>
    </row>
    <row r="56" spans="1:4" x14ac:dyDescent="0.3">
      <c r="A56" s="8"/>
      <c r="B56" s="17"/>
      <c r="D56" s="3"/>
    </row>
    <row r="57" spans="1:4" x14ac:dyDescent="0.3">
      <c r="A57" s="8"/>
      <c r="B57" s="17"/>
      <c r="C57" s="23" t="s">
        <v>48</v>
      </c>
      <c r="D57" s="2" t="s">
        <v>549</v>
      </c>
    </row>
    <row r="58" spans="1:4" x14ac:dyDescent="0.3">
      <c r="A58" s="8"/>
      <c r="B58" s="17"/>
      <c r="C58" s="5" t="s">
        <v>49</v>
      </c>
      <c r="D58" s="3"/>
    </row>
    <row r="59" spans="1:4" x14ac:dyDescent="0.3">
      <c r="A59" s="8"/>
      <c r="B59" s="17"/>
      <c r="C59" s="5" t="s">
        <v>50</v>
      </c>
      <c r="D59" s="3"/>
    </row>
    <row r="60" spans="1:4" ht="14.4" x14ac:dyDescent="0.3">
      <c r="A60" s="8"/>
      <c r="B60" s="17"/>
      <c r="C60" s="5" t="s">
        <v>51</v>
      </c>
      <c r="D60" s="20"/>
    </row>
    <row r="61" spans="1:4" ht="14.4" x14ac:dyDescent="0.3">
      <c r="A61" s="8"/>
      <c r="B61" s="17"/>
      <c r="C61" s="5" t="s">
        <v>52</v>
      </c>
      <c r="D61" s="20"/>
    </row>
    <row r="62" spans="1:4" ht="14.4" x14ac:dyDescent="0.3">
      <c r="A62" s="8"/>
      <c r="B62" s="17"/>
      <c r="C62" s="5" t="s">
        <v>53</v>
      </c>
      <c r="D62" s="20"/>
    </row>
    <row r="63" spans="1:4" ht="14.4" x14ac:dyDescent="0.3">
      <c r="A63" s="8"/>
      <c r="B63" s="17"/>
      <c r="C63" s="5" t="s">
        <v>54</v>
      </c>
      <c r="D63" s="20"/>
    </row>
    <row r="64" spans="1:4" ht="14.4" x14ac:dyDescent="0.3">
      <c r="A64" s="8"/>
      <c r="B64" s="17"/>
      <c r="C64" s="5" t="s">
        <v>55</v>
      </c>
      <c r="D64" s="20"/>
    </row>
    <row r="65" spans="1:4" ht="14.4" x14ac:dyDescent="0.3">
      <c r="A65" s="8"/>
      <c r="B65" s="17"/>
      <c r="C65" s="5" t="s">
        <v>56</v>
      </c>
      <c r="D65" s="20"/>
    </row>
    <row r="66" spans="1:4" ht="14.4" x14ac:dyDescent="0.3">
      <c r="A66" s="8"/>
      <c r="B66" s="17"/>
      <c r="D66" s="20"/>
    </row>
    <row r="67" spans="1:4" ht="14.4" x14ac:dyDescent="0.3">
      <c r="A67" s="8"/>
      <c r="B67" s="24"/>
      <c r="C67" s="25"/>
      <c r="D67" s="26"/>
    </row>
    <row r="68" spans="1:4" ht="21" customHeight="1" x14ac:dyDescent="0.3">
      <c r="A68" s="27"/>
      <c r="D68" s="28"/>
    </row>
  </sheetData>
  <sheetProtection algorithmName="SHA-512" hashValue="X3zfikmJ1cqlR07YfcJRLZN0EZZIJ1i0mMoH0MqG24UTB0RsJomER7ryqM6GOmSOUg13iqfGvMVzD1kjH1KGLg==" saltValue="Ez4z1Uk9zf2qRmKuaGTK4A==" spinCount="100000" sheet="1" objects="1" scenarios="1"/>
  <mergeCells count="1">
    <mergeCell ref="B6:C6"/>
  </mergeCells>
  <pageMargins left="0.7" right="0.7" top="0.75" bottom="0.75" header="0.3" footer="0.3"/>
  <pageSetup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rgb="FF002060"/>
  </sheetPr>
  <dimension ref="C1:J35"/>
  <sheetViews>
    <sheetView showGridLines="0" topLeftCell="A15" zoomScaleNormal="80" workbookViewId="0">
      <selection activeCell="B4" sqref="B4:M19"/>
    </sheetView>
  </sheetViews>
  <sheetFormatPr baseColWidth="10" defaultColWidth="11.44140625" defaultRowHeight="12" x14ac:dyDescent="0.25"/>
  <cols>
    <col min="1" max="1" width="4.5546875" style="30" customWidth="1"/>
    <col min="2" max="2" width="5.6640625" style="30" customWidth="1"/>
    <col min="3" max="3" width="50.109375" style="30" customWidth="1"/>
    <col min="4" max="4" width="15" style="30" bestFit="1" customWidth="1"/>
    <col min="5" max="5" width="19.5546875" style="77" bestFit="1" customWidth="1"/>
    <col min="6" max="7" width="17.44140625" style="77" bestFit="1" customWidth="1"/>
    <col min="8" max="8" width="17.88671875" style="77" bestFit="1" customWidth="1"/>
    <col min="9" max="9" width="16.88671875" style="77" bestFit="1" customWidth="1"/>
    <col min="10" max="10" width="17.88671875" style="77" bestFit="1" customWidth="1"/>
    <col min="11" max="11" width="13.44140625" style="30" bestFit="1" customWidth="1"/>
    <col min="12" max="16384" width="11.44140625" style="30"/>
  </cols>
  <sheetData>
    <row r="1" spans="3:10" x14ac:dyDescent="0.25">
      <c r="C1" s="439"/>
    </row>
    <row r="3" spans="3:10" ht="14.4" x14ac:dyDescent="0.25">
      <c r="C3" s="450" t="s">
        <v>768</v>
      </c>
    </row>
    <row r="5" spans="3:10" x14ac:dyDescent="0.25">
      <c r="C5" s="479" t="s">
        <v>389</v>
      </c>
      <c r="D5" s="480"/>
      <c r="E5" s="480"/>
      <c r="F5" s="480"/>
      <c r="G5" s="481"/>
      <c r="H5" s="479" t="s">
        <v>685</v>
      </c>
      <c r="I5" s="480"/>
      <c r="J5" s="481"/>
    </row>
    <row r="6" spans="3:10" x14ac:dyDescent="0.25">
      <c r="C6" s="479" t="s">
        <v>390</v>
      </c>
      <c r="D6" s="480"/>
      <c r="E6" s="480"/>
      <c r="F6" s="480"/>
      <c r="G6" s="480"/>
      <c r="H6" s="480"/>
      <c r="I6" s="480"/>
      <c r="J6" s="481"/>
    </row>
    <row r="7" spans="3:10" x14ac:dyDescent="0.25">
      <c r="C7" s="78"/>
      <c r="D7" s="412" t="s">
        <v>391</v>
      </c>
      <c r="E7" s="413" t="s">
        <v>392</v>
      </c>
      <c r="F7" s="413" t="s">
        <v>393</v>
      </c>
      <c r="G7" s="413" t="s">
        <v>393</v>
      </c>
      <c r="H7" s="413" t="s">
        <v>285</v>
      </c>
      <c r="I7" s="413" t="s">
        <v>394</v>
      </c>
      <c r="J7" s="413" t="s">
        <v>395</v>
      </c>
    </row>
    <row r="8" spans="3:10" x14ac:dyDescent="0.25">
      <c r="C8" s="49" t="s">
        <v>396</v>
      </c>
      <c r="D8" s="79" t="s">
        <v>397</v>
      </c>
      <c r="E8" s="80" t="s">
        <v>398</v>
      </c>
      <c r="F8" s="80" t="s">
        <v>399</v>
      </c>
      <c r="G8" s="80" t="s">
        <v>400</v>
      </c>
      <c r="H8" s="81"/>
      <c r="I8" s="81"/>
      <c r="J8" s="81"/>
    </row>
    <row r="9" spans="3:10" x14ac:dyDescent="0.25">
      <c r="C9" s="420" t="s">
        <v>406</v>
      </c>
      <c r="D9" s="79"/>
      <c r="E9" s="80">
        <f>SUM(E10:E11)</f>
        <v>5500</v>
      </c>
      <c r="F9" s="80">
        <f t="shared" ref="F9:G9" si="0">SUM(F10:F11)</f>
        <v>5500000000</v>
      </c>
      <c r="G9" s="80">
        <f t="shared" si="0"/>
        <v>5500000000</v>
      </c>
      <c r="H9" s="80"/>
      <c r="I9" s="80"/>
      <c r="J9" s="80"/>
    </row>
    <row r="10" spans="3:10" x14ac:dyDescent="0.25">
      <c r="C10" s="50" t="s">
        <v>684</v>
      </c>
      <c r="D10" s="50" t="s">
        <v>402</v>
      </c>
      <c r="E10" s="421">
        <v>500</v>
      </c>
      <c r="F10" s="363">
        <v>500000000</v>
      </c>
      <c r="G10" s="363">
        <v>500000000</v>
      </c>
      <c r="H10" s="82">
        <v>46000000000</v>
      </c>
      <c r="I10" s="82">
        <v>6031746644</v>
      </c>
      <c r="J10" s="82">
        <v>58193680255</v>
      </c>
    </row>
    <row r="11" spans="3:10" x14ac:dyDescent="0.25">
      <c r="C11" s="418" t="s">
        <v>703</v>
      </c>
      <c r="D11" s="418" t="s">
        <v>402</v>
      </c>
      <c r="E11" s="422">
        <v>5000</v>
      </c>
      <c r="F11" s="419">
        <v>5000000000</v>
      </c>
      <c r="G11" s="419">
        <f>+F11</f>
        <v>5000000000</v>
      </c>
      <c r="H11" s="84">
        <v>146400000000</v>
      </c>
      <c r="I11" s="84">
        <v>93664000000</v>
      </c>
      <c r="J11" s="84">
        <v>731022000000</v>
      </c>
    </row>
    <row r="12" spans="3:10" x14ac:dyDescent="0.25">
      <c r="C12" s="49" t="s">
        <v>407</v>
      </c>
      <c r="D12" s="78"/>
      <c r="E12" s="423">
        <f>SUM(E13:E14)</f>
        <v>2</v>
      </c>
      <c r="F12" s="80">
        <f t="shared" ref="F12" si="1">SUM(F13:F14)</f>
        <v>800000000</v>
      </c>
      <c r="G12" s="80">
        <f t="shared" ref="G12" si="2">SUM(G13:G14)</f>
        <v>1500000000</v>
      </c>
      <c r="H12" s="84"/>
      <c r="I12" s="84"/>
      <c r="J12" s="84"/>
    </row>
    <row r="13" spans="3:10" x14ac:dyDescent="0.25">
      <c r="C13" s="418" t="s">
        <v>704</v>
      </c>
      <c r="D13" s="418" t="s">
        <v>401</v>
      </c>
      <c r="E13" s="422">
        <v>1</v>
      </c>
      <c r="F13" s="419">
        <v>600000000</v>
      </c>
      <c r="G13" s="419">
        <f>+F13</f>
        <v>600000000</v>
      </c>
      <c r="H13" s="84">
        <v>360000000000</v>
      </c>
      <c r="I13" s="84">
        <v>175995195584</v>
      </c>
      <c r="J13" s="84">
        <v>789860180755</v>
      </c>
    </row>
    <row r="14" spans="3:10" x14ac:dyDescent="0.25">
      <c r="C14" s="418" t="s">
        <v>705</v>
      </c>
      <c r="D14" s="418" t="s">
        <v>706</v>
      </c>
      <c r="E14" s="422">
        <v>1</v>
      </c>
      <c r="F14" s="419">
        <v>200000000</v>
      </c>
      <c r="G14" s="419">
        <v>900000000</v>
      </c>
      <c r="H14" s="84">
        <v>8800000000</v>
      </c>
      <c r="I14" s="99">
        <v>10671560278</v>
      </c>
      <c r="J14" s="99">
        <v>22528059291</v>
      </c>
    </row>
    <row r="15" spans="3:10" x14ac:dyDescent="0.25">
      <c r="C15" s="97" t="s">
        <v>686</v>
      </c>
      <c r="D15" s="97"/>
      <c r="E15" s="424">
        <v>0</v>
      </c>
      <c r="F15" s="85">
        <f>+F9+F12</f>
        <v>6300000000</v>
      </c>
      <c r="G15" s="85">
        <f t="shared" ref="G15:J15" si="3">+G9+G12</f>
        <v>7000000000</v>
      </c>
      <c r="H15" s="85">
        <f t="shared" si="3"/>
        <v>0</v>
      </c>
      <c r="I15" s="85">
        <f t="shared" si="3"/>
        <v>0</v>
      </c>
      <c r="J15" s="85">
        <f t="shared" si="3"/>
        <v>0</v>
      </c>
    </row>
    <row r="16" spans="3:10" x14ac:dyDescent="0.25">
      <c r="C16" s="86" t="s">
        <v>520</v>
      </c>
      <c r="D16" s="86"/>
      <c r="E16" s="425"/>
      <c r="F16" s="87">
        <v>0</v>
      </c>
      <c r="G16" s="87">
        <v>0</v>
      </c>
      <c r="H16" s="88"/>
      <c r="I16" s="88"/>
      <c r="J16" s="88"/>
    </row>
    <row r="17" spans="3:10" x14ac:dyDescent="0.25">
      <c r="C17" s="89"/>
      <c r="D17" s="90"/>
      <c r="E17" s="91"/>
      <c r="F17" s="92"/>
      <c r="G17" s="92"/>
      <c r="H17" s="93"/>
      <c r="I17" s="93"/>
      <c r="J17" s="93"/>
    </row>
    <row r="18" spans="3:10" ht="12.6" thickBot="1" x14ac:dyDescent="0.3">
      <c r="C18" s="94"/>
      <c r="D18" s="95"/>
      <c r="E18" s="96"/>
      <c r="F18" s="92"/>
      <c r="G18" s="96"/>
      <c r="H18" s="96"/>
      <c r="I18" s="96"/>
      <c r="J18" s="96"/>
    </row>
    <row r="19" spans="3:10" ht="24.6" thickBot="1" x14ac:dyDescent="0.3">
      <c r="C19" s="426" t="s">
        <v>289</v>
      </c>
      <c r="D19" s="427" t="s">
        <v>707</v>
      </c>
      <c r="E19" s="427" t="s">
        <v>405</v>
      </c>
      <c r="F19" s="427" t="s">
        <v>708</v>
      </c>
      <c r="G19" s="427" t="s">
        <v>709</v>
      </c>
    </row>
    <row r="20" spans="3:10" x14ac:dyDescent="0.25">
      <c r="C20" s="431" t="s">
        <v>710</v>
      </c>
      <c r="D20" s="428"/>
      <c r="E20" s="422"/>
      <c r="F20" s="429"/>
      <c r="G20" s="429"/>
    </row>
    <row r="21" spans="3:10" x14ac:dyDescent="0.25">
      <c r="C21" s="431" t="s">
        <v>711</v>
      </c>
      <c r="D21" s="432">
        <f>SUM(D22:D23)</f>
        <v>5509865000</v>
      </c>
      <c r="E21" s="432">
        <f t="shared" ref="E21:G21" si="4">SUM(E22:E23)</f>
        <v>5500000000</v>
      </c>
      <c r="F21" s="432">
        <f t="shared" si="4"/>
        <v>2000000</v>
      </c>
      <c r="G21" s="432">
        <f t="shared" si="4"/>
        <v>5746206500</v>
      </c>
    </row>
    <row r="22" spans="3:10" x14ac:dyDescent="0.25">
      <c r="C22" s="50" t="s">
        <v>684</v>
      </c>
      <c r="D22" s="428">
        <v>500000000</v>
      </c>
      <c r="E22" s="422">
        <f>+F10</f>
        <v>500000000</v>
      </c>
      <c r="F22" s="429">
        <v>1000000</v>
      </c>
      <c r="G22" s="429">
        <f>1020493*E10</f>
        <v>510246500</v>
      </c>
    </row>
    <row r="23" spans="3:10" x14ac:dyDescent="0.25">
      <c r="C23" s="418" t="s">
        <v>703</v>
      </c>
      <c r="D23" s="428">
        <v>5009865000</v>
      </c>
      <c r="E23" s="422">
        <f>+G11</f>
        <v>5000000000</v>
      </c>
      <c r="F23" s="429">
        <v>1000000</v>
      </c>
      <c r="G23" s="429">
        <f>1047192*E11</f>
        <v>5235960000</v>
      </c>
    </row>
    <row r="24" spans="3:10" x14ac:dyDescent="0.25">
      <c r="C24" s="431" t="s">
        <v>716</v>
      </c>
      <c r="D24" s="428"/>
      <c r="E24" s="422"/>
      <c r="F24" s="429"/>
      <c r="G24" s="429"/>
    </row>
    <row r="25" spans="3:10" x14ac:dyDescent="0.25">
      <c r="C25" s="431" t="s">
        <v>711</v>
      </c>
      <c r="D25" s="432">
        <f>+D26+D27</f>
        <v>1500000000</v>
      </c>
      <c r="E25" s="432">
        <f t="shared" ref="E25:G25" si="5">+E26+E27</f>
        <v>1500000000</v>
      </c>
      <c r="F25" s="432">
        <f t="shared" si="5"/>
        <v>800000000</v>
      </c>
      <c r="G25" s="432">
        <f t="shared" si="5"/>
        <v>1500000000</v>
      </c>
    </row>
    <row r="26" spans="3:10" x14ac:dyDescent="0.25">
      <c r="C26" s="418" t="s">
        <v>704</v>
      </c>
      <c r="D26" s="428">
        <v>600000000</v>
      </c>
      <c r="E26" s="422">
        <f>+G13</f>
        <v>600000000</v>
      </c>
      <c r="F26" s="429">
        <v>600000000</v>
      </c>
      <c r="G26" s="429">
        <f>+F26</f>
        <v>600000000</v>
      </c>
    </row>
    <row r="27" spans="3:10" x14ac:dyDescent="0.25">
      <c r="C27" s="418" t="s">
        <v>705</v>
      </c>
      <c r="D27" s="428">
        <v>900000000</v>
      </c>
      <c r="E27" s="422">
        <f>+G14</f>
        <v>900000000</v>
      </c>
      <c r="F27" s="429">
        <v>200000000</v>
      </c>
      <c r="G27" s="429">
        <v>900000000</v>
      </c>
    </row>
    <row r="28" spans="3:10" x14ac:dyDescent="0.25">
      <c r="C28" s="97" t="s">
        <v>686</v>
      </c>
      <c r="D28" s="430">
        <f>+D21+D25</f>
        <v>7009865000</v>
      </c>
      <c r="E28" s="430">
        <f t="shared" ref="E28:G28" si="6">+E21+E25</f>
        <v>7000000000</v>
      </c>
      <c r="F28" s="430">
        <f t="shared" si="6"/>
        <v>802000000</v>
      </c>
      <c r="G28" s="430">
        <f t="shared" si="6"/>
        <v>7246206500</v>
      </c>
    </row>
    <row r="29" spans="3:10" x14ac:dyDescent="0.25">
      <c r="C29" s="86" t="s">
        <v>520</v>
      </c>
      <c r="D29" s="428" t="s">
        <v>712</v>
      </c>
      <c r="E29" s="422" t="s">
        <v>713</v>
      </c>
      <c r="F29" s="429" t="s">
        <v>714</v>
      </c>
      <c r="G29" s="429" t="s">
        <v>715</v>
      </c>
    </row>
    <row r="32" spans="3:10" ht="12.6" thickBot="1" x14ac:dyDescent="0.3">
      <c r="C32" s="435" t="s">
        <v>403</v>
      </c>
      <c r="D32" s="436" t="s">
        <v>404</v>
      </c>
      <c r="E32" s="437" t="s">
        <v>717</v>
      </c>
      <c r="F32" s="433"/>
    </row>
    <row r="33" spans="3:6" x14ac:dyDescent="0.25">
      <c r="C33" s="431">
        <v>1</v>
      </c>
      <c r="D33" s="428">
        <f>+F27</f>
        <v>200000000</v>
      </c>
      <c r="E33" s="422">
        <f>+G27</f>
        <v>900000000</v>
      </c>
      <c r="F33" s="434"/>
    </row>
    <row r="34" spans="3:6" x14ac:dyDescent="0.25">
      <c r="C34" s="97" t="s">
        <v>686</v>
      </c>
      <c r="D34" s="430">
        <f>+D33</f>
        <v>200000000</v>
      </c>
      <c r="E34" s="430">
        <f>+E33</f>
        <v>900000000</v>
      </c>
    </row>
    <row r="35" spans="3:6" x14ac:dyDescent="0.25">
      <c r="C35" s="86" t="s">
        <v>520</v>
      </c>
      <c r="D35" s="428" t="s">
        <v>712</v>
      </c>
      <c r="E35" s="422" t="s">
        <v>713</v>
      </c>
    </row>
  </sheetData>
  <sheetProtection algorithmName="SHA-512" hashValue="aXOYiOGzhqTyJi1hgXpWKA/0GNsHaoaFb08Zyx89xcm+Pfv3+5dlxuMThGg0OREAReXh2gHfc/29Olrc9K70Sg==" saltValue="VPm0yzyjiSc0cnIpgCqY8A==" spinCount="100000" sheet="1" objects="1" scenarios="1"/>
  <mergeCells count="3">
    <mergeCell ref="C6:J6"/>
    <mergeCell ref="C5:G5"/>
    <mergeCell ref="H5:J5"/>
  </mergeCells>
  <hyperlinks>
    <hyperlink ref="C3" location="'BALANCE GRAL 30,21'!A1" display="e)   Inversiones  Temporales y Permanentes" xr:uid="{D4729C95-8F77-4463-89E4-F168DD43A748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tabColor rgb="FF002060"/>
  </sheetPr>
  <dimension ref="B1:H40"/>
  <sheetViews>
    <sheetView showGridLines="0" topLeftCell="A23" zoomScale="117" zoomScaleNormal="117" workbookViewId="0">
      <selection activeCell="B4" sqref="B4:M19"/>
    </sheetView>
  </sheetViews>
  <sheetFormatPr baseColWidth="10" defaultColWidth="67.44140625" defaultRowHeight="12" x14ac:dyDescent="0.25"/>
  <cols>
    <col min="1" max="1" width="5.33203125" style="102" customWidth="1"/>
    <col min="2" max="2" width="44" style="102" customWidth="1"/>
    <col min="3" max="3" width="17.6640625" style="101" bestFit="1" customWidth="1"/>
    <col min="4" max="4" width="21.44140625" style="101" bestFit="1" customWidth="1"/>
    <col min="5" max="5" width="10.88671875" style="102" bestFit="1" customWidth="1"/>
    <col min="6" max="6" width="13.6640625" style="102" bestFit="1" customWidth="1"/>
    <col min="7" max="7" width="22.109375" style="102" bestFit="1" customWidth="1"/>
    <col min="8" max="8" width="26" style="102" customWidth="1"/>
    <col min="9" max="16384" width="67.44140625" style="102"/>
  </cols>
  <sheetData>
    <row r="1" spans="2:8" ht="31.2" customHeight="1" x14ac:dyDescent="0.25"/>
    <row r="3" spans="2:8" ht="14.4" x14ac:dyDescent="0.25">
      <c r="B3" s="451" t="s">
        <v>769</v>
      </c>
    </row>
    <row r="4" spans="2:8" x14ac:dyDescent="0.25">
      <c r="B4" s="103"/>
    </row>
    <row r="5" spans="2:8" x14ac:dyDescent="0.25">
      <c r="B5" s="488" t="s">
        <v>687</v>
      </c>
      <c r="C5" s="488"/>
      <c r="D5" s="488"/>
    </row>
    <row r="7" spans="2:8" x14ac:dyDescent="0.25">
      <c r="B7" s="484" t="s">
        <v>408</v>
      </c>
      <c r="C7" s="484"/>
      <c r="D7" s="484"/>
    </row>
    <row r="8" spans="2:8" x14ac:dyDescent="0.25">
      <c r="B8" s="485" t="s">
        <v>409</v>
      </c>
      <c r="C8" s="486"/>
      <c r="D8" s="487"/>
    </row>
    <row r="9" spans="2:8" x14ac:dyDescent="0.25">
      <c r="B9" s="212" t="s">
        <v>375</v>
      </c>
      <c r="C9" s="213" t="s">
        <v>410</v>
      </c>
      <c r="D9" s="213" t="s">
        <v>411</v>
      </c>
      <c r="E9" s="104"/>
      <c r="F9" s="104"/>
      <c r="G9" s="104"/>
      <c r="H9" s="104"/>
    </row>
    <row r="10" spans="2:8" x14ac:dyDescent="0.25">
      <c r="B10" s="105" t="s">
        <v>734</v>
      </c>
      <c r="C10" s="106">
        <v>0</v>
      </c>
      <c r="D10" s="106">
        <v>0</v>
      </c>
    </row>
    <row r="11" spans="2:8" x14ac:dyDescent="0.25">
      <c r="B11" s="105" t="s">
        <v>735</v>
      </c>
      <c r="C11" s="106">
        <v>0</v>
      </c>
      <c r="D11" s="106">
        <v>0</v>
      </c>
    </row>
    <row r="12" spans="2:8" x14ac:dyDescent="0.25">
      <c r="B12" s="107" t="s">
        <v>686</v>
      </c>
      <c r="C12" s="108">
        <f>SUM(C10:C11)</f>
        <v>0</v>
      </c>
      <c r="D12" s="108">
        <f>SUM(D10:D11)</f>
        <v>0</v>
      </c>
      <c r="E12" s="109"/>
      <c r="F12" s="110"/>
    </row>
    <row r="13" spans="2:8" x14ac:dyDescent="0.25">
      <c r="B13" s="107" t="s">
        <v>520</v>
      </c>
      <c r="C13" s="108">
        <v>0</v>
      </c>
      <c r="D13" s="108">
        <v>0</v>
      </c>
    </row>
    <row r="14" spans="2:8" x14ac:dyDescent="0.25">
      <c r="B14" s="111"/>
      <c r="C14" s="112"/>
      <c r="D14" s="112"/>
      <c r="F14" s="110"/>
    </row>
    <row r="15" spans="2:8" x14ac:dyDescent="0.25">
      <c r="B15" s="484" t="s">
        <v>83</v>
      </c>
      <c r="C15" s="484"/>
      <c r="D15" s="484"/>
    </row>
    <row r="16" spans="2:8" x14ac:dyDescent="0.25">
      <c r="B16" s="485" t="s">
        <v>409</v>
      </c>
      <c r="C16" s="486"/>
      <c r="D16" s="487"/>
    </row>
    <row r="17" spans="2:7" x14ac:dyDescent="0.25">
      <c r="B17" s="212" t="s">
        <v>375</v>
      </c>
      <c r="C17" s="213" t="s">
        <v>410</v>
      </c>
      <c r="D17" s="213" t="s">
        <v>411</v>
      </c>
    </row>
    <row r="18" spans="2:7" x14ac:dyDescent="0.25">
      <c r="B18" s="105" t="s">
        <v>718</v>
      </c>
      <c r="C18" s="438">
        <v>6650000</v>
      </c>
      <c r="D18" s="414"/>
    </row>
    <row r="19" spans="2:7" x14ac:dyDescent="0.25">
      <c r="B19" s="105" t="s">
        <v>412</v>
      </c>
      <c r="C19" s="106">
        <v>17684954</v>
      </c>
      <c r="D19" s="106">
        <v>0</v>
      </c>
      <c r="E19" s="110"/>
    </row>
    <row r="20" spans="2:7" x14ac:dyDescent="0.25">
      <c r="B20" s="107" t="str">
        <f>+B12</f>
        <v>Total al 30/09/2021</v>
      </c>
      <c r="C20" s="108">
        <f>SUM(C18:C19)</f>
        <v>24334954</v>
      </c>
      <c r="D20" s="106">
        <v>0</v>
      </c>
      <c r="G20" s="113"/>
    </row>
    <row r="21" spans="2:7" x14ac:dyDescent="0.25">
      <c r="B21" s="107" t="str">
        <f>+B13</f>
        <v>Total al 31/12/2020</v>
      </c>
      <c r="C21" s="108">
        <v>0</v>
      </c>
      <c r="D21" s="106">
        <v>0</v>
      </c>
    </row>
    <row r="22" spans="2:7" x14ac:dyDescent="0.25">
      <c r="B22" s="114"/>
    </row>
    <row r="23" spans="2:7" x14ac:dyDescent="0.25">
      <c r="B23" s="484" t="s">
        <v>89</v>
      </c>
      <c r="C23" s="484"/>
      <c r="D23" s="484"/>
    </row>
    <row r="24" spans="2:7" x14ac:dyDescent="0.25">
      <c r="B24" s="485" t="s">
        <v>409</v>
      </c>
      <c r="C24" s="486"/>
      <c r="D24" s="487"/>
    </row>
    <row r="25" spans="2:7" x14ac:dyDescent="0.25">
      <c r="B25" s="212" t="s">
        <v>375</v>
      </c>
      <c r="C25" s="213" t="s">
        <v>410</v>
      </c>
      <c r="D25" s="213" t="s">
        <v>411</v>
      </c>
    </row>
    <row r="26" spans="2:7" x14ac:dyDescent="0.25">
      <c r="B26" s="105" t="str">
        <f>+B18</f>
        <v>Asesoramiento Legal y Juridico</v>
      </c>
      <c r="C26" s="106">
        <v>7600000</v>
      </c>
      <c r="D26" s="106">
        <v>0</v>
      </c>
    </row>
    <row r="27" spans="2:7" x14ac:dyDescent="0.25">
      <c r="B27" s="105" t="s">
        <v>413</v>
      </c>
      <c r="C27" s="106">
        <v>0</v>
      </c>
      <c r="D27" s="106">
        <v>0</v>
      </c>
    </row>
    <row r="28" spans="2:7" x14ac:dyDescent="0.25">
      <c r="B28" s="105" t="s">
        <v>414</v>
      </c>
      <c r="C28" s="106">
        <v>0</v>
      </c>
      <c r="D28" s="106">
        <v>0</v>
      </c>
    </row>
    <row r="29" spans="2:7" x14ac:dyDescent="0.25">
      <c r="B29" s="107" t="str">
        <f>+B12</f>
        <v>Total al 30/09/2021</v>
      </c>
      <c r="C29" s="108">
        <f>SUM(C26:C28)</f>
        <v>7600000</v>
      </c>
      <c r="D29" s="106">
        <v>0</v>
      </c>
      <c r="F29" s="102" t="s">
        <v>415</v>
      </c>
    </row>
    <row r="30" spans="2:7" x14ac:dyDescent="0.25">
      <c r="B30" s="107" t="str">
        <f>+B21</f>
        <v>Total al 31/12/2020</v>
      </c>
      <c r="C30" s="108">
        <v>0</v>
      </c>
      <c r="D30" s="106">
        <v>0</v>
      </c>
    </row>
    <row r="31" spans="2:7" x14ac:dyDescent="0.25">
      <c r="B31" s="114"/>
    </row>
    <row r="32" spans="2:7" x14ac:dyDescent="0.25">
      <c r="B32" s="114"/>
      <c r="C32" s="101">
        <f>+C29+C20+C12-'BALANCE GRAL 30,21'!D29</f>
        <v>0</v>
      </c>
    </row>
    <row r="33" spans="2:8" x14ac:dyDescent="0.25">
      <c r="B33" s="114"/>
    </row>
    <row r="34" spans="2:8" x14ac:dyDescent="0.25">
      <c r="B34" s="484" t="s">
        <v>416</v>
      </c>
      <c r="C34" s="484"/>
      <c r="D34" s="484"/>
    </row>
    <row r="35" spans="2:8" x14ac:dyDescent="0.25">
      <c r="B35" s="482" t="s">
        <v>396</v>
      </c>
      <c r="C35" s="483" t="s">
        <v>417</v>
      </c>
      <c r="D35" s="483" t="s">
        <v>418</v>
      </c>
      <c r="E35" s="212" t="s">
        <v>393</v>
      </c>
      <c r="F35" s="212" t="s">
        <v>419</v>
      </c>
      <c r="G35" s="482" t="s">
        <v>420</v>
      </c>
      <c r="H35" s="482"/>
    </row>
    <row r="36" spans="2:8" x14ac:dyDescent="0.25">
      <c r="B36" s="482"/>
      <c r="C36" s="483"/>
      <c r="D36" s="483"/>
      <c r="E36" s="212" t="s">
        <v>421</v>
      </c>
      <c r="F36" s="212" t="s">
        <v>422</v>
      </c>
      <c r="G36" s="482"/>
      <c r="H36" s="482"/>
    </row>
    <row r="37" spans="2:8" x14ac:dyDescent="0.25">
      <c r="B37" s="482"/>
      <c r="C37" s="483"/>
      <c r="D37" s="483"/>
      <c r="E37" s="115"/>
      <c r="F37" s="212" t="s">
        <v>423</v>
      </c>
      <c r="G37" s="482"/>
      <c r="H37" s="482"/>
    </row>
    <row r="38" spans="2:8" x14ac:dyDescent="0.25">
      <c r="B38" s="116"/>
      <c r="C38" s="482" t="s">
        <v>424</v>
      </c>
      <c r="D38" s="482"/>
      <c r="E38" s="482"/>
      <c r="F38" s="482"/>
      <c r="G38" s="482"/>
      <c r="H38" s="212"/>
    </row>
    <row r="39" spans="2:8" x14ac:dyDescent="0.25">
      <c r="B39" s="116" t="s">
        <v>425</v>
      </c>
      <c r="C39" s="482"/>
      <c r="D39" s="482"/>
      <c r="E39" s="482"/>
      <c r="F39" s="482"/>
      <c r="G39" s="482"/>
      <c r="H39" s="116"/>
    </row>
    <row r="40" spans="2:8" x14ac:dyDescent="0.25">
      <c r="B40" s="116" t="s">
        <v>426</v>
      </c>
      <c r="C40" s="482"/>
      <c r="D40" s="482"/>
      <c r="E40" s="482"/>
      <c r="F40" s="482"/>
      <c r="G40" s="482"/>
      <c r="H40" s="116"/>
    </row>
  </sheetData>
  <sheetProtection algorithmName="SHA-512" hashValue="ga99SsOzoWe58jFjJ+EycKosBeN9Bk9faZAIZiCRRFHEWLZkcweUYH1PZxDzUxJBKTMUbRGAJQigKz9OrloDNQ==" saltValue="xUQmOImXvAFG9w9R7vCRsg==" spinCount="100000" sheet="1" objects="1" scenarios="1"/>
  <mergeCells count="14">
    <mergeCell ref="B15:D15"/>
    <mergeCell ref="B16:D16"/>
    <mergeCell ref="B23:D23"/>
    <mergeCell ref="B5:D5"/>
    <mergeCell ref="G35:G37"/>
    <mergeCell ref="B24:D24"/>
    <mergeCell ref="B7:D7"/>
    <mergeCell ref="B8:D8"/>
    <mergeCell ref="B34:D34"/>
    <mergeCell ref="H35:H37"/>
    <mergeCell ref="C38:G40"/>
    <mergeCell ref="B35:B37"/>
    <mergeCell ref="C35:C37"/>
    <mergeCell ref="D35:D37"/>
  </mergeCells>
  <hyperlinks>
    <hyperlink ref="B3" location="'BALANCE GRAL 30,21'!A1" display="f)       Créditos" xr:uid="{48122AA7-04CD-4A65-9B4B-75A01AFA06B3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rgb="FF002060"/>
  </sheetPr>
  <dimension ref="B3:Q22"/>
  <sheetViews>
    <sheetView showGridLines="0" topLeftCell="B1" zoomScaleNormal="100" workbookViewId="0">
      <pane xSplit="1" ySplit="8" topLeftCell="C9" activePane="bottomRight" state="frozen"/>
      <selection activeCell="B4" sqref="B4:M19"/>
      <selection pane="topRight" activeCell="B4" sqref="B4:M19"/>
      <selection pane="bottomLeft" activeCell="B4" sqref="B4:M19"/>
      <selection pane="bottomRight" activeCell="B4" sqref="B4:M19"/>
    </sheetView>
  </sheetViews>
  <sheetFormatPr baseColWidth="10" defaultColWidth="11.44140625" defaultRowHeight="12" x14ac:dyDescent="0.25"/>
  <cols>
    <col min="1" max="1" width="2.44140625" style="30" customWidth="1"/>
    <col min="2" max="2" width="23" style="117" customWidth="1"/>
    <col min="3" max="3" width="20.6640625" style="30" bestFit="1" customWidth="1"/>
    <col min="4" max="4" width="14.109375" style="30" bestFit="1" customWidth="1"/>
    <col min="5" max="5" width="11.21875" style="30" customWidth="1"/>
    <col min="6" max="6" width="10.33203125" style="30" bestFit="1" customWidth="1"/>
    <col min="7" max="7" width="14.44140625" style="30" bestFit="1" customWidth="1"/>
    <col min="8" max="8" width="13" style="30" bestFit="1" customWidth="1"/>
    <col min="9" max="9" width="10.6640625" style="30" bestFit="1" customWidth="1"/>
    <col min="10" max="10" width="7.6640625" style="30" customWidth="1"/>
    <col min="11" max="11" width="9.5546875" style="30" customWidth="1"/>
    <col min="12" max="12" width="13.109375" style="30" bestFit="1" customWidth="1"/>
    <col min="13" max="13" width="14.109375" style="30" bestFit="1" customWidth="1"/>
    <col min="14" max="14" width="10.33203125" style="30" customWidth="1"/>
    <col min="15" max="16384" width="11.44140625" style="30"/>
  </cols>
  <sheetData>
    <row r="3" spans="2:17" s="206" customFormat="1" ht="19.2" hidden="1" customHeight="1" x14ac:dyDescent="0.25">
      <c r="B3" s="117"/>
      <c r="C3" s="33"/>
      <c r="D3" s="30"/>
      <c r="E3" s="30"/>
      <c r="F3" s="30"/>
      <c r="G3" s="30"/>
      <c r="H3" s="30"/>
      <c r="I3" s="30"/>
      <c r="J3" s="30"/>
      <c r="K3" s="30"/>
      <c r="L3" s="30"/>
      <c r="M3" s="30"/>
      <c r="N3" s="119"/>
    </row>
    <row r="4" spans="2:17" x14ac:dyDescent="0.25">
      <c r="C4" s="118" t="s">
        <v>719</v>
      </c>
      <c r="N4" s="121"/>
    </row>
    <row r="5" spans="2:17" ht="12" customHeight="1" x14ac:dyDescent="0.25">
      <c r="B5" s="488" t="s">
        <v>720</v>
      </c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123"/>
      <c r="O5" s="124"/>
    </row>
    <row r="6" spans="2:17" x14ac:dyDescent="0.25">
      <c r="C6" s="118"/>
      <c r="N6" s="121"/>
    </row>
    <row r="7" spans="2:17" x14ac:dyDescent="0.25">
      <c r="B7" s="48"/>
      <c r="C7" s="209" t="s">
        <v>427</v>
      </c>
      <c r="D7" s="210"/>
      <c r="E7" s="210"/>
      <c r="F7" s="210"/>
      <c r="G7" s="210"/>
      <c r="H7" s="209" t="s">
        <v>428</v>
      </c>
      <c r="I7" s="210"/>
      <c r="J7" s="210"/>
      <c r="K7" s="210"/>
      <c r="L7" s="210"/>
      <c r="M7" s="211"/>
      <c r="N7" s="121"/>
    </row>
    <row r="8" spans="2:17" ht="36" x14ac:dyDescent="0.25">
      <c r="B8" s="40" t="s">
        <v>289</v>
      </c>
      <c r="C8" s="120" t="s">
        <v>429</v>
      </c>
      <c r="D8" s="40" t="s">
        <v>430</v>
      </c>
      <c r="E8" s="40" t="s">
        <v>431</v>
      </c>
      <c r="F8" s="40" t="s">
        <v>432</v>
      </c>
      <c r="G8" s="40" t="s">
        <v>433</v>
      </c>
      <c r="H8" s="40" t="s">
        <v>434</v>
      </c>
      <c r="I8" s="40" t="s">
        <v>430</v>
      </c>
      <c r="J8" s="40" t="s">
        <v>431</v>
      </c>
      <c r="K8" s="40" t="s">
        <v>432</v>
      </c>
      <c r="L8" s="40" t="s">
        <v>435</v>
      </c>
      <c r="M8" s="40" t="s">
        <v>436</v>
      </c>
      <c r="N8" s="123"/>
    </row>
    <row r="9" spans="2:17" x14ac:dyDescent="0.25">
      <c r="B9" s="122" t="s">
        <v>437</v>
      </c>
      <c r="C9" s="106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106">
        <v>0</v>
      </c>
      <c r="J9" s="106">
        <v>0</v>
      </c>
      <c r="K9" s="106">
        <v>0</v>
      </c>
      <c r="L9" s="58">
        <v>0</v>
      </c>
      <c r="M9" s="58">
        <f>+G9-L9</f>
        <v>0</v>
      </c>
      <c r="N9" s="121"/>
      <c r="O9" s="60"/>
      <c r="P9" s="60"/>
    </row>
    <row r="10" spans="2:17" x14ac:dyDescent="0.25">
      <c r="B10" s="125" t="s">
        <v>438</v>
      </c>
      <c r="C10" s="106">
        <v>0</v>
      </c>
      <c r="D10" s="106">
        <v>0</v>
      </c>
      <c r="E10" s="58">
        <v>0</v>
      </c>
      <c r="F10" s="58">
        <v>0</v>
      </c>
      <c r="G10" s="58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58">
        <f t="shared" ref="M10:M17" si="0">+G10-L10</f>
        <v>0</v>
      </c>
      <c r="N10" s="121"/>
      <c r="O10" s="60"/>
      <c r="P10" s="60"/>
    </row>
    <row r="11" spans="2:17" x14ac:dyDescent="0.25">
      <c r="B11" s="125" t="s">
        <v>439</v>
      </c>
      <c r="C11" s="106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106">
        <v>0</v>
      </c>
      <c r="J11" s="106">
        <v>0</v>
      </c>
      <c r="K11" s="106">
        <v>0</v>
      </c>
      <c r="L11" s="58">
        <v>0</v>
      </c>
      <c r="M11" s="58">
        <f t="shared" si="0"/>
        <v>0</v>
      </c>
      <c r="N11" s="121"/>
      <c r="O11" s="60"/>
      <c r="P11" s="60"/>
    </row>
    <row r="12" spans="2:17" x14ac:dyDescent="0.25">
      <c r="B12" s="125" t="s">
        <v>440</v>
      </c>
      <c r="C12" s="106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106">
        <v>0</v>
      </c>
      <c r="J12" s="106">
        <v>0</v>
      </c>
      <c r="K12" s="106">
        <v>0</v>
      </c>
      <c r="L12" s="58">
        <v>0</v>
      </c>
      <c r="M12" s="58">
        <f t="shared" si="0"/>
        <v>0</v>
      </c>
      <c r="N12" s="121"/>
      <c r="O12" s="60"/>
      <c r="P12" s="60"/>
    </row>
    <row r="13" spans="2:17" x14ac:dyDescent="0.25">
      <c r="B13" s="125" t="s">
        <v>441</v>
      </c>
      <c r="C13" s="106">
        <v>0</v>
      </c>
      <c r="D13" s="106">
        <v>5276772</v>
      </c>
      <c r="E13" s="58"/>
      <c r="F13" s="58">
        <v>0</v>
      </c>
      <c r="G13" s="58">
        <f>+D13</f>
        <v>5276772</v>
      </c>
      <c r="H13" s="58">
        <v>0</v>
      </c>
      <c r="I13" s="106">
        <v>0</v>
      </c>
      <c r="J13" s="106">
        <v>0</v>
      </c>
      <c r="K13" s="106">
        <v>0</v>
      </c>
      <c r="L13" s="58">
        <v>0</v>
      </c>
      <c r="M13" s="58">
        <f t="shared" si="0"/>
        <v>5276772</v>
      </c>
      <c r="N13" s="121"/>
      <c r="O13" s="60"/>
      <c r="P13" s="60"/>
      <c r="Q13" s="60"/>
    </row>
    <row r="14" spans="2:17" x14ac:dyDescent="0.25">
      <c r="B14" s="125" t="s">
        <v>442</v>
      </c>
      <c r="C14" s="106">
        <v>0</v>
      </c>
      <c r="D14" s="58">
        <v>0</v>
      </c>
      <c r="E14" s="106">
        <v>0</v>
      </c>
      <c r="F14" s="106">
        <v>0</v>
      </c>
      <c r="G14" s="58">
        <v>0</v>
      </c>
      <c r="H14" s="106">
        <v>0</v>
      </c>
      <c r="I14" s="106">
        <v>0</v>
      </c>
      <c r="J14" s="106">
        <v>0</v>
      </c>
      <c r="K14" s="106">
        <v>0</v>
      </c>
      <c r="L14" s="58">
        <v>0</v>
      </c>
      <c r="M14" s="58">
        <f t="shared" si="0"/>
        <v>0</v>
      </c>
      <c r="N14" s="123"/>
      <c r="O14" s="124"/>
      <c r="P14" s="60"/>
    </row>
    <row r="15" spans="2:17" x14ac:dyDescent="0.25">
      <c r="B15" s="125" t="s">
        <v>443</v>
      </c>
      <c r="C15" s="58">
        <v>0</v>
      </c>
      <c r="D15" s="58">
        <v>0</v>
      </c>
      <c r="E15" s="106"/>
      <c r="F15" s="106"/>
      <c r="G15" s="58">
        <v>0</v>
      </c>
      <c r="H15" s="106">
        <v>0</v>
      </c>
      <c r="I15" s="106">
        <v>0</v>
      </c>
      <c r="J15" s="106">
        <v>0</v>
      </c>
      <c r="K15" s="106">
        <v>0</v>
      </c>
      <c r="L15" s="58">
        <v>0</v>
      </c>
      <c r="M15" s="58">
        <f>+G15+L15</f>
        <v>0</v>
      </c>
      <c r="N15" s="123"/>
      <c r="O15" s="60"/>
      <c r="P15" s="60"/>
    </row>
    <row r="16" spans="2:17" x14ac:dyDescent="0.25">
      <c r="B16" s="125" t="s">
        <v>444</v>
      </c>
      <c r="C16" s="58">
        <v>0</v>
      </c>
      <c r="D16" s="58">
        <f t="shared" ref="D16" si="1">+G16-C16</f>
        <v>0</v>
      </c>
      <c r="E16" s="106">
        <v>0</v>
      </c>
      <c r="F16" s="106">
        <v>0</v>
      </c>
      <c r="G16" s="58">
        <v>0</v>
      </c>
      <c r="H16" s="58">
        <v>0</v>
      </c>
      <c r="I16" s="106">
        <v>0</v>
      </c>
      <c r="J16" s="106">
        <f>+H16</f>
        <v>0</v>
      </c>
      <c r="K16" s="106">
        <v>0</v>
      </c>
      <c r="L16" s="106">
        <v>0</v>
      </c>
      <c r="M16" s="58">
        <f>+G16+L16</f>
        <v>0</v>
      </c>
      <c r="N16" s="121"/>
      <c r="P16" s="60"/>
    </row>
    <row r="17" spans="2:16" x14ac:dyDescent="0.25">
      <c r="B17" s="125" t="s">
        <v>445</v>
      </c>
      <c r="C17" s="106">
        <v>0</v>
      </c>
      <c r="D17" s="58"/>
      <c r="E17" s="106"/>
      <c r="F17" s="106"/>
      <c r="G17" s="58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58">
        <f t="shared" si="0"/>
        <v>0</v>
      </c>
      <c r="O17" s="60"/>
      <c r="P17" s="60"/>
    </row>
    <row r="18" spans="2:16" x14ac:dyDescent="0.25">
      <c r="B18" s="126" t="str">
        <f>+'NOTA F - CREDITOS'!B20</f>
        <v>Total al 30/09/2021</v>
      </c>
      <c r="C18" s="127">
        <f>SUM(C9:C17)</f>
        <v>0</v>
      </c>
      <c r="D18" s="127">
        <f>SUM(D9:D17)</f>
        <v>5276772</v>
      </c>
      <c r="E18" s="106">
        <v>0</v>
      </c>
      <c r="F18" s="106">
        <v>0</v>
      </c>
      <c r="G18" s="127">
        <f>SUM(G9:G17)</f>
        <v>5276772</v>
      </c>
      <c r="H18" s="127">
        <f>SUM(H9:H17)</f>
        <v>0</v>
      </c>
      <c r="I18" s="127">
        <f>SUM(I9:I17)</f>
        <v>0</v>
      </c>
      <c r="J18" s="106">
        <v>0</v>
      </c>
      <c r="K18" s="106">
        <v>0</v>
      </c>
      <c r="L18" s="127">
        <f>SUM(L9:L17)</f>
        <v>0</v>
      </c>
      <c r="M18" s="127">
        <f>SUM(M9:M17)</f>
        <v>5276772</v>
      </c>
      <c r="O18" s="60"/>
      <c r="P18" s="60"/>
    </row>
    <row r="19" spans="2:16" x14ac:dyDescent="0.25">
      <c r="B19" s="126" t="str">
        <f>+'NOTA F - CREDITOS'!B30</f>
        <v>Total al 31/12/2020</v>
      </c>
      <c r="C19" s="127">
        <v>0</v>
      </c>
      <c r="D19" s="127">
        <v>0</v>
      </c>
      <c r="E19" s="106">
        <v>0</v>
      </c>
      <c r="F19" s="127">
        <v>0</v>
      </c>
      <c r="G19" s="127">
        <v>0</v>
      </c>
      <c r="H19" s="127">
        <v>0</v>
      </c>
      <c r="I19" s="127">
        <v>0</v>
      </c>
      <c r="J19" s="106">
        <v>0</v>
      </c>
      <c r="K19" s="106">
        <v>0</v>
      </c>
      <c r="L19" s="127">
        <v>0</v>
      </c>
      <c r="M19" s="127">
        <v>0</v>
      </c>
    </row>
    <row r="22" spans="2:16" x14ac:dyDescent="0.25">
      <c r="M22" s="60">
        <f>+M18-'BALANCE GRAL 30,21'!D61</f>
        <v>0</v>
      </c>
    </row>
  </sheetData>
  <sheetProtection algorithmName="SHA-512" hashValue="AcdOr+Fi+QBaDW8i29NT8PAIQcsHYDvbWap752nL0nvwNytcDcwJ5FGd+pVX4Zv1Bpcz8Raw/ra6UUF35Svn5g==" saltValue="twPeT4wTtPHaNACfIqwQ6A==" spinCount="100000" sheet="1" objects="1" scenarios="1"/>
  <mergeCells count="1">
    <mergeCell ref="B5:M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tabColor rgb="FF002060"/>
  </sheetPr>
  <dimension ref="B3:H17"/>
  <sheetViews>
    <sheetView showGridLines="0" zoomScale="134" workbookViewId="0">
      <selection activeCell="B4" sqref="B4:M19"/>
    </sheetView>
  </sheetViews>
  <sheetFormatPr baseColWidth="10" defaultColWidth="20.109375" defaultRowHeight="12" x14ac:dyDescent="0.25"/>
  <cols>
    <col min="1" max="1" width="6.33203125" style="30" customWidth="1"/>
    <col min="2" max="2" width="23.44140625" style="30" bestFit="1" customWidth="1"/>
    <col min="3" max="3" width="13.44140625" style="30" bestFit="1" customWidth="1"/>
    <col min="4" max="4" width="12.33203125" style="30" bestFit="1" customWidth="1"/>
    <col min="5" max="5" width="16.33203125" style="30" bestFit="1" customWidth="1"/>
    <col min="6" max="6" width="17.6640625" style="30" bestFit="1" customWidth="1"/>
    <col min="7" max="16384" width="20.109375" style="30"/>
  </cols>
  <sheetData>
    <row r="3" spans="2:8" ht="14.4" x14ac:dyDescent="0.25">
      <c r="B3" s="445" t="s">
        <v>770</v>
      </c>
    </row>
    <row r="4" spans="2:8" x14ac:dyDescent="0.25">
      <c r="B4" s="488" t="s">
        <v>721</v>
      </c>
      <c r="C4" s="488"/>
      <c r="D4" s="488"/>
      <c r="E4" s="488"/>
      <c r="F4" s="488"/>
    </row>
    <row r="6" spans="2:8" x14ac:dyDescent="0.25">
      <c r="B6" s="207" t="s">
        <v>375</v>
      </c>
      <c r="C6" s="207" t="s">
        <v>446</v>
      </c>
      <c r="D6" s="207" t="s">
        <v>447</v>
      </c>
      <c r="E6" s="207" t="s">
        <v>448</v>
      </c>
      <c r="F6" s="207" t="s">
        <v>449</v>
      </c>
    </row>
    <row r="7" spans="2:8" x14ac:dyDescent="0.25">
      <c r="B7" s="38" t="s">
        <v>577</v>
      </c>
      <c r="C7" s="58">
        <v>0</v>
      </c>
      <c r="D7" s="58">
        <v>0</v>
      </c>
      <c r="E7" s="106">
        <v>0</v>
      </c>
      <c r="F7" s="58">
        <f>+C7+D7-E7</f>
        <v>0</v>
      </c>
      <c r="G7" s="60"/>
      <c r="H7" s="124"/>
    </row>
    <row r="8" spans="2:8" x14ac:dyDescent="0.25">
      <c r="B8" s="38" t="s">
        <v>578</v>
      </c>
      <c r="C8" s="58">
        <v>0</v>
      </c>
      <c r="D8" s="58">
        <v>250014527</v>
      </c>
      <c r="E8" s="106">
        <v>0</v>
      </c>
      <c r="F8" s="58">
        <f>+C8+D8-E8</f>
        <v>250014527</v>
      </c>
      <c r="G8" s="129"/>
      <c r="H8" s="83"/>
    </row>
    <row r="9" spans="2:8" x14ac:dyDescent="0.25">
      <c r="B9" s="38" t="s">
        <v>579</v>
      </c>
      <c r="C9" s="58">
        <v>0</v>
      </c>
      <c r="D9" s="58">
        <v>0</v>
      </c>
      <c r="E9" s="106">
        <v>0</v>
      </c>
      <c r="F9" s="58">
        <f>+C9+D9-E9</f>
        <v>0</v>
      </c>
      <c r="G9" s="129"/>
      <c r="H9" s="83"/>
    </row>
    <row r="10" spans="2:8" x14ac:dyDescent="0.25">
      <c r="B10" s="38" t="s">
        <v>583</v>
      </c>
      <c r="C10" s="58">
        <v>0</v>
      </c>
      <c r="D10" s="58">
        <v>0</v>
      </c>
      <c r="E10" s="106">
        <v>0</v>
      </c>
      <c r="F10" s="58">
        <f>+C10+D10-E10</f>
        <v>0</v>
      </c>
      <c r="G10" s="129"/>
      <c r="H10" s="83"/>
    </row>
    <row r="11" spans="2:8" x14ac:dyDescent="0.25">
      <c r="B11" s="130" t="str">
        <f>+'NOTA G BIENES DE USO'!B18</f>
        <v>Total al 30/09/2021</v>
      </c>
      <c r="C11" s="127">
        <f>SUM(C7:C10)</f>
        <v>0</v>
      </c>
      <c r="D11" s="127">
        <f t="shared" ref="D11:F11" si="0">SUM(D7:D10)</f>
        <v>250014527</v>
      </c>
      <c r="E11" s="127">
        <f t="shared" si="0"/>
        <v>0</v>
      </c>
      <c r="F11" s="127">
        <f t="shared" si="0"/>
        <v>250014527</v>
      </c>
      <c r="G11" s="124"/>
      <c r="H11" s="124"/>
    </row>
    <row r="12" spans="2:8" x14ac:dyDescent="0.25">
      <c r="B12" s="130" t="str">
        <f>+'NOTA G BIENES DE USO'!B19</f>
        <v>Total al 31/12/2020</v>
      </c>
      <c r="C12" s="127">
        <v>0</v>
      </c>
      <c r="D12" s="127">
        <v>0</v>
      </c>
      <c r="E12" s="127">
        <v>0</v>
      </c>
      <c r="F12" s="127">
        <v>0</v>
      </c>
      <c r="G12" s="124"/>
    </row>
    <row r="14" spans="2:8" ht="13.8" x14ac:dyDescent="0.3">
      <c r="E14" s="318"/>
      <c r="F14" s="60">
        <f>+F11-'BALANCE GRAL 30,21'!D36</f>
        <v>0</v>
      </c>
    </row>
    <row r="15" spans="2:8" ht="13.8" x14ac:dyDescent="0.3">
      <c r="E15" s="319"/>
    </row>
    <row r="16" spans="2:8" ht="13.8" x14ac:dyDescent="0.3">
      <c r="E16" s="319"/>
    </row>
    <row r="17" spans="5:5" x14ac:dyDescent="0.25">
      <c r="E17" s="124"/>
    </row>
  </sheetData>
  <mergeCells count="1">
    <mergeCell ref="B4:F4"/>
  </mergeCells>
  <hyperlinks>
    <hyperlink ref="B3" location="'BALANCE GRAL 30,21'!A1" display="h)       Cargos Diferidos" xr:uid="{7BEDD129-5809-4C55-A141-32753C116481}"/>
  </hyperlink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tabColor rgb="FF002060"/>
  </sheetPr>
  <dimension ref="B3:N27"/>
  <sheetViews>
    <sheetView showGridLines="0" workbookViewId="0">
      <selection activeCell="G32" sqref="G32"/>
    </sheetView>
  </sheetViews>
  <sheetFormatPr baseColWidth="10" defaultColWidth="11.44140625" defaultRowHeight="12" x14ac:dyDescent="0.25"/>
  <cols>
    <col min="1" max="1" width="6.88671875" style="30" customWidth="1"/>
    <col min="2" max="2" width="29.44140625" style="30" customWidth="1"/>
    <col min="3" max="3" width="26.5546875" style="30" customWidth="1"/>
    <col min="4" max="4" width="22" style="30" customWidth="1"/>
    <col min="5" max="5" width="11.44140625" style="30"/>
    <col min="6" max="7" width="13.44140625" style="30" bestFit="1" customWidth="1"/>
    <col min="8" max="8" width="12" style="30" bestFit="1" customWidth="1"/>
    <col min="9" max="16384" width="11.44140625" style="30"/>
  </cols>
  <sheetData>
    <row r="3" spans="2:6" x14ac:dyDescent="0.25">
      <c r="B3" s="131" t="s">
        <v>722</v>
      </c>
    </row>
    <row r="4" spans="2:6" x14ac:dyDescent="0.25">
      <c r="B4" s="488" t="s">
        <v>723</v>
      </c>
      <c r="C4" s="488"/>
      <c r="D4" s="488"/>
    </row>
    <row r="6" spans="2:6" x14ac:dyDescent="0.25">
      <c r="B6" s="40" t="s">
        <v>450</v>
      </c>
      <c r="C6" s="40" t="s">
        <v>375</v>
      </c>
      <c r="D6" s="132" t="str">
        <f>+'NOTA F - CREDITOS'!B12</f>
        <v>Total al 30/09/2021</v>
      </c>
    </row>
    <row r="7" spans="2:6" x14ac:dyDescent="0.25">
      <c r="B7" s="125" t="s">
        <v>451</v>
      </c>
      <c r="C7" s="125"/>
      <c r="D7" s="133">
        <v>0</v>
      </c>
    </row>
    <row r="8" spans="2:6" x14ac:dyDescent="0.25">
      <c r="B8" s="125" t="s">
        <v>452</v>
      </c>
      <c r="C8" s="125"/>
      <c r="D8" s="200">
        <v>0</v>
      </c>
    </row>
    <row r="9" spans="2:6" x14ac:dyDescent="0.25">
      <c r="B9" s="125" t="s">
        <v>453</v>
      </c>
      <c r="C9" s="125"/>
      <c r="D9" s="200">
        <v>0</v>
      </c>
      <c r="E9" s="124"/>
      <c r="F9" s="124"/>
    </row>
    <row r="10" spans="2:6" x14ac:dyDescent="0.25">
      <c r="B10" s="125" t="s">
        <v>144</v>
      </c>
      <c r="C10" s="125"/>
      <c r="D10" s="200">
        <v>0</v>
      </c>
    </row>
    <row r="11" spans="2:6" x14ac:dyDescent="0.25">
      <c r="B11" s="125" t="s">
        <v>454</v>
      </c>
      <c r="C11" s="125"/>
      <c r="D11" s="200">
        <v>0</v>
      </c>
    </row>
    <row r="12" spans="2:6" x14ac:dyDescent="0.25">
      <c r="B12" s="130" t="str">
        <f>+'NOTA H CARGOS DIFERIDOS'!B11</f>
        <v>Total al 30/09/2021</v>
      </c>
      <c r="C12" s="130"/>
      <c r="D12" s="387">
        <f>SUM(D7:D11)</f>
        <v>0</v>
      </c>
      <c r="E12" s="124"/>
      <c r="F12" s="124"/>
    </row>
    <row r="13" spans="2:6" x14ac:dyDescent="0.25">
      <c r="B13" s="130" t="str">
        <f>+'NOTA H CARGOS DIFERIDOS'!B12</f>
        <v>Total al 31/12/2020</v>
      </c>
      <c r="C13" s="134"/>
      <c r="D13" s="387">
        <v>0</v>
      </c>
      <c r="E13" s="124"/>
    </row>
    <row r="17" spans="7:14" x14ac:dyDescent="0.25">
      <c r="G17" s="44"/>
      <c r="K17" s="30" t="s">
        <v>388</v>
      </c>
      <c r="N17" s="30" t="s">
        <v>388</v>
      </c>
    </row>
    <row r="18" spans="7:14" x14ac:dyDescent="0.25">
      <c r="G18" s="44"/>
      <c r="K18" s="30" t="s">
        <v>388</v>
      </c>
      <c r="N18" s="30" t="s">
        <v>388</v>
      </c>
    </row>
    <row r="19" spans="7:14" x14ac:dyDescent="0.25">
      <c r="G19" s="44"/>
      <c r="K19" s="30" t="s">
        <v>388</v>
      </c>
      <c r="N19" s="30" t="s">
        <v>388</v>
      </c>
    </row>
    <row r="20" spans="7:14" x14ac:dyDescent="0.25">
      <c r="G20" s="44"/>
      <c r="K20" s="30" t="s">
        <v>388</v>
      </c>
      <c r="N20" s="30" t="s">
        <v>388</v>
      </c>
    </row>
    <row r="21" spans="7:14" x14ac:dyDescent="0.25">
      <c r="G21" s="44"/>
      <c r="H21" s="60"/>
      <c r="K21" s="30" t="s">
        <v>388</v>
      </c>
      <c r="N21" s="30" t="s">
        <v>388</v>
      </c>
    </row>
    <row r="22" spans="7:14" x14ac:dyDescent="0.25">
      <c r="G22" s="44"/>
      <c r="K22" s="30" t="s">
        <v>388</v>
      </c>
      <c r="N22" s="30" t="s">
        <v>388</v>
      </c>
    </row>
    <row r="23" spans="7:14" x14ac:dyDescent="0.25">
      <c r="G23" s="44"/>
      <c r="H23" s="60"/>
      <c r="K23" s="30" t="s">
        <v>388</v>
      </c>
      <c r="N23" s="30" t="s">
        <v>388</v>
      </c>
    </row>
    <row r="24" spans="7:14" x14ac:dyDescent="0.25">
      <c r="G24" s="44"/>
      <c r="K24" s="30" t="s">
        <v>388</v>
      </c>
      <c r="N24" s="30" t="s">
        <v>388</v>
      </c>
    </row>
    <row r="25" spans="7:14" x14ac:dyDescent="0.25">
      <c r="G25" s="44"/>
      <c r="H25" s="60"/>
      <c r="K25" s="30" t="s">
        <v>388</v>
      </c>
      <c r="N25" s="30" t="s">
        <v>388</v>
      </c>
    </row>
    <row r="26" spans="7:14" x14ac:dyDescent="0.25">
      <c r="G26" s="44"/>
      <c r="K26" s="30" t="s">
        <v>388</v>
      </c>
      <c r="N26" s="30" t="s">
        <v>388</v>
      </c>
    </row>
    <row r="27" spans="7:14" x14ac:dyDescent="0.25">
      <c r="G27" s="44"/>
      <c r="H27" s="60"/>
      <c r="K27" s="30" t="s">
        <v>388</v>
      </c>
      <c r="N27" s="30" t="s">
        <v>388</v>
      </c>
    </row>
  </sheetData>
  <sheetProtection algorithmName="SHA-512" hashValue="E7RhQ+02uw3hS3LZo9uKFv6Es84UCKEMf4MALKuyMr4PDgIhHAnsyEXbC5p79RfkuzUHf1jGBBOxn5UNjeimPg==" saltValue="n/tnZCx/ZUpOD4I2D/8WmQ==" spinCount="100000" sheet="1" objects="1" scenarios="1"/>
  <mergeCells count="1">
    <mergeCell ref="B4:D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tabColor rgb="FF002060"/>
  </sheetPr>
  <dimension ref="B2:G14"/>
  <sheetViews>
    <sheetView showGridLines="0" workbookViewId="0">
      <selection activeCell="B4" sqref="B4:M19"/>
    </sheetView>
  </sheetViews>
  <sheetFormatPr baseColWidth="10" defaultColWidth="11.44140625" defaultRowHeight="12" x14ac:dyDescent="0.25"/>
  <cols>
    <col min="1" max="1" width="8.33203125" style="30" customWidth="1"/>
    <col min="2" max="2" width="37.88671875" style="30" bestFit="1" customWidth="1"/>
    <col min="3" max="3" width="11.33203125" style="30" bestFit="1" customWidth="1"/>
    <col min="4" max="4" width="10.33203125" style="30" bestFit="1" customWidth="1"/>
    <col min="5" max="5" width="14" style="30" bestFit="1" customWidth="1"/>
    <col min="6" max="6" width="14.88671875" style="30" bestFit="1" customWidth="1"/>
    <col min="7" max="7" width="8.109375" style="30" customWidth="1"/>
    <col min="8" max="16384" width="11.44140625" style="30"/>
  </cols>
  <sheetData>
    <row r="2" spans="2:7" ht="11.4" customHeight="1" x14ac:dyDescent="0.25">
      <c r="B2" s="118"/>
    </row>
    <row r="3" spans="2:7" ht="14.4" x14ac:dyDescent="0.25">
      <c r="B3" s="445" t="s">
        <v>765</v>
      </c>
    </row>
    <row r="4" spans="2:7" x14ac:dyDescent="0.25">
      <c r="B4" s="118"/>
    </row>
    <row r="5" spans="2:7" ht="12" customHeight="1" x14ac:dyDescent="0.25">
      <c r="B5" s="488" t="s">
        <v>723</v>
      </c>
      <c r="C5" s="488"/>
      <c r="D5" s="488"/>
      <c r="E5" s="488"/>
      <c r="F5" s="488"/>
    </row>
    <row r="7" spans="2:7" x14ac:dyDescent="0.25">
      <c r="B7" s="128" t="s">
        <v>375</v>
      </c>
      <c r="C7" s="128" t="s">
        <v>446</v>
      </c>
      <c r="D7" s="128" t="s">
        <v>447</v>
      </c>
      <c r="E7" s="128" t="s">
        <v>448</v>
      </c>
      <c r="F7" s="128" t="s">
        <v>449</v>
      </c>
    </row>
    <row r="8" spans="2:7" x14ac:dyDescent="0.25">
      <c r="B8" s="38" t="s">
        <v>361</v>
      </c>
      <c r="C8" s="135">
        <v>0</v>
      </c>
      <c r="D8" s="135">
        <v>0</v>
      </c>
      <c r="E8" s="135">
        <v>0</v>
      </c>
      <c r="F8" s="135">
        <f t="shared" ref="F8:F13" si="0">+C8+D8-E8</f>
        <v>0</v>
      </c>
    </row>
    <row r="9" spans="2:7" x14ac:dyDescent="0.25">
      <c r="B9" s="38" t="s">
        <v>455</v>
      </c>
      <c r="C9" s="135">
        <v>0</v>
      </c>
      <c r="D9" s="135">
        <v>0</v>
      </c>
      <c r="E9" s="135">
        <v>0</v>
      </c>
      <c r="F9" s="135">
        <f t="shared" si="0"/>
        <v>0</v>
      </c>
    </row>
    <row r="10" spans="2:7" x14ac:dyDescent="0.25">
      <c r="B10" s="38" t="s">
        <v>456</v>
      </c>
      <c r="C10" s="135">
        <v>0</v>
      </c>
      <c r="D10" s="135">
        <v>0</v>
      </c>
      <c r="E10" s="135">
        <v>0</v>
      </c>
      <c r="F10" s="135">
        <f t="shared" si="0"/>
        <v>0</v>
      </c>
    </row>
    <row r="11" spans="2:7" x14ac:dyDescent="0.25">
      <c r="B11" s="38" t="s">
        <v>457</v>
      </c>
      <c r="C11" s="135">
        <v>0</v>
      </c>
      <c r="D11" s="135">
        <v>0</v>
      </c>
      <c r="E11" s="135">
        <v>0</v>
      </c>
      <c r="F11" s="135">
        <f t="shared" si="0"/>
        <v>0</v>
      </c>
    </row>
    <row r="12" spans="2:7" x14ac:dyDescent="0.25">
      <c r="B12" s="38" t="s">
        <v>458</v>
      </c>
      <c r="C12" s="135">
        <v>0</v>
      </c>
      <c r="D12" s="135">
        <v>0</v>
      </c>
      <c r="E12" s="135">
        <v>0</v>
      </c>
      <c r="F12" s="135">
        <f t="shared" si="0"/>
        <v>0</v>
      </c>
    </row>
    <row r="13" spans="2:7" x14ac:dyDescent="0.25">
      <c r="B13" s="130" t="str">
        <f>+' NOTA I INTANGIBLES'!B12</f>
        <v>Total al 30/09/2021</v>
      </c>
      <c r="C13" s="136">
        <f>SUM(C8:C12)</f>
        <v>0</v>
      </c>
      <c r="D13" s="136">
        <f>SUM(D8:D12)</f>
        <v>0</v>
      </c>
      <c r="E13" s="136">
        <f>SUM(E8:E12)</f>
        <v>0</v>
      </c>
      <c r="F13" s="136">
        <f t="shared" si="0"/>
        <v>0</v>
      </c>
      <c r="G13" s="137"/>
    </row>
    <row r="14" spans="2:7" x14ac:dyDescent="0.25">
      <c r="B14" s="130" t="str">
        <f>+'NOTA H CARGOS DIFERIDOS'!B12</f>
        <v>Total al 31/12/2020</v>
      </c>
      <c r="C14" s="136">
        <v>0</v>
      </c>
      <c r="D14" s="136">
        <v>0</v>
      </c>
      <c r="E14" s="136">
        <v>0</v>
      </c>
      <c r="F14" s="136">
        <v>0</v>
      </c>
      <c r="G14" s="137"/>
    </row>
  </sheetData>
  <sheetProtection algorithmName="SHA-512" hashValue="x+ecQeTpbc71S3cj111L5fcWj7+zcaPyneBZkb7Ncn9CQ4eVtttSfotBbFNs/gDit4zuxj3HsGeB5k+YjzWHvw==" saltValue="aCVhUQJNOF3nZQU+OiQG+g==" spinCount="100000" sheet="1" objects="1" scenarios="1"/>
  <mergeCells count="1">
    <mergeCell ref="B5:F5"/>
  </mergeCells>
  <hyperlinks>
    <hyperlink ref="B3" location="'BALANCE GRAL 30,21'!A1" display="j)       Otros Activos Corrientes y No Corrientes" xr:uid="{E6422E8F-0AED-4C23-99E6-6805CB59FD72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>
    <tabColor rgb="FF002060"/>
  </sheetPr>
  <dimension ref="C3:G12"/>
  <sheetViews>
    <sheetView showGridLines="0" topLeftCell="B1" zoomScale="125" workbookViewId="0">
      <selection activeCell="B4" sqref="B4:M19"/>
    </sheetView>
  </sheetViews>
  <sheetFormatPr baseColWidth="10" defaultColWidth="11.44140625" defaultRowHeight="12" x14ac:dyDescent="0.25"/>
  <cols>
    <col min="1" max="1" width="0" style="30" hidden="1" customWidth="1"/>
    <col min="2" max="2" width="7.109375" style="30" customWidth="1"/>
    <col min="3" max="3" width="42.44140625" style="30" bestFit="1" customWidth="1"/>
    <col min="4" max="5" width="13.88671875" style="30" bestFit="1" customWidth="1"/>
    <col min="6" max="6" width="2.44140625" style="30" bestFit="1" customWidth="1"/>
    <col min="7" max="16384" width="11.44140625" style="30"/>
  </cols>
  <sheetData>
    <row r="3" spans="3:7" ht="14.4" x14ac:dyDescent="0.25">
      <c r="C3" s="445" t="s">
        <v>772</v>
      </c>
    </row>
    <row r="4" spans="3:7" x14ac:dyDescent="0.25">
      <c r="C4" s="118"/>
    </row>
    <row r="5" spans="3:7" ht="12" customHeight="1" x14ac:dyDescent="0.25">
      <c r="C5" s="488" t="s">
        <v>723</v>
      </c>
      <c r="D5" s="488"/>
      <c r="E5" s="488"/>
      <c r="F5" s="440"/>
      <c r="G5" s="440"/>
    </row>
    <row r="7" spans="3:7" x14ac:dyDescent="0.25">
      <c r="C7" s="34" t="s">
        <v>459</v>
      </c>
      <c r="D7" s="204" t="s">
        <v>460</v>
      </c>
      <c r="E7" s="34" t="s">
        <v>461</v>
      </c>
    </row>
    <row r="8" spans="3:7" x14ac:dyDescent="0.25">
      <c r="C8" s="38" t="s">
        <v>724</v>
      </c>
      <c r="D8" s="189">
        <v>50562472</v>
      </c>
      <c r="E8" s="106">
        <v>0</v>
      </c>
    </row>
    <row r="9" spans="3:7" x14ac:dyDescent="0.25">
      <c r="C9" s="38" t="s">
        <v>462</v>
      </c>
      <c r="D9" s="189">
        <v>4507890411</v>
      </c>
      <c r="E9" s="106"/>
    </row>
    <row r="10" spans="3:7" x14ac:dyDescent="0.25">
      <c r="C10" s="130" t="str">
        <f>+'NOTA J OTROS ACTIVOS CTES y NO '!B13</f>
        <v>Total al 30/09/2021</v>
      </c>
      <c r="D10" s="320">
        <f>SUM(D8:D9)</f>
        <v>4558452883</v>
      </c>
      <c r="E10" s="133">
        <v>0</v>
      </c>
      <c r="F10" s="44"/>
    </row>
    <row r="11" spans="3:7" x14ac:dyDescent="0.25">
      <c r="C11" s="130" t="str">
        <f>+'NOTA J OTROS ACTIVOS CTES y NO '!B14</f>
        <v>Total al 31/12/2020</v>
      </c>
      <c r="D11" s="136">
        <v>0</v>
      </c>
      <c r="E11" s="133">
        <v>0</v>
      </c>
      <c r="F11" s="44"/>
    </row>
    <row r="12" spans="3:7" x14ac:dyDescent="0.25">
      <c r="D12" s="44">
        <f>+D10-'BALANCE GRAL 30,21'!G20</f>
        <v>0</v>
      </c>
    </row>
  </sheetData>
  <sheetProtection algorithmName="SHA-512" hashValue="7SARE1x8KLJU5VjAZ4z0tnZaxe35+Lh5ORpdWZXJY2P3P5zaouSpmMg2dbQg9MriJgGoqPnq+WKpoN4FIp4X/A==" saltValue="1fggCqKP72apGtKyapydbg==" spinCount="100000" sheet="1" objects="1" scenarios="1"/>
  <mergeCells count="1">
    <mergeCell ref="C5:E5"/>
  </mergeCells>
  <hyperlinks>
    <hyperlink ref="C3" location="'BALANCE GRAL 30,21'!A1" display="k)       Préstamos Financieros a corto y a largo plazo." xr:uid="{3DB482E8-78D1-4305-9723-C9A321A4E41B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>
    <tabColor rgb="FF002060"/>
  </sheetPr>
  <dimension ref="B3:I17"/>
  <sheetViews>
    <sheetView showGridLines="0" zoomScale="112" zoomScaleNormal="112" workbookViewId="0">
      <selection activeCell="B4" sqref="B4:M19"/>
    </sheetView>
  </sheetViews>
  <sheetFormatPr baseColWidth="10" defaultColWidth="11.44140625" defaultRowHeight="12" x14ac:dyDescent="0.25"/>
  <cols>
    <col min="1" max="1" width="3.5546875" style="30" customWidth="1"/>
    <col min="2" max="2" width="2.5546875" style="30" hidden="1" customWidth="1"/>
    <col min="3" max="3" width="28" style="30" bestFit="1" customWidth="1"/>
    <col min="4" max="4" width="15" style="30" customWidth="1"/>
    <col min="5" max="5" width="15" style="121" customWidth="1"/>
    <col min="6" max="6" width="13.44140625" style="30" customWidth="1"/>
    <col min="7" max="7" width="14" style="30" customWidth="1"/>
    <col min="8" max="8" width="23.33203125" style="30" customWidth="1"/>
    <col min="9" max="10" width="14.33203125" style="30" customWidth="1"/>
    <col min="11" max="16384" width="11.44140625" style="30"/>
  </cols>
  <sheetData>
    <row r="3" spans="3:9" ht="14.4" x14ac:dyDescent="0.3">
      <c r="C3" s="452" t="s">
        <v>750</v>
      </c>
    </row>
    <row r="4" spans="3:9" x14ac:dyDescent="0.25">
      <c r="C4" s="118"/>
    </row>
    <row r="5" spans="3:9" x14ac:dyDescent="0.25">
      <c r="C5" s="488" t="s">
        <v>723</v>
      </c>
      <c r="D5" s="488"/>
      <c r="E5" s="488"/>
    </row>
    <row r="7" spans="3:9" ht="34.5" customHeight="1" x14ac:dyDescent="0.25">
      <c r="C7" s="34" t="s">
        <v>375</v>
      </c>
      <c r="D7" s="138" t="s">
        <v>460</v>
      </c>
      <c r="E7" s="138" t="s">
        <v>461</v>
      </c>
    </row>
    <row r="8" spans="3:9" x14ac:dyDescent="0.25">
      <c r="C8" s="38" t="s">
        <v>236</v>
      </c>
      <c r="D8" s="58">
        <v>18260000</v>
      </c>
      <c r="E8" s="58"/>
      <c r="I8" s="139"/>
    </row>
    <row r="9" spans="3:9" x14ac:dyDescent="0.25">
      <c r="C9" s="38" t="s">
        <v>746</v>
      </c>
      <c r="D9" s="58">
        <v>308000</v>
      </c>
      <c r="E9" s="58"/>
      <c r="I9" s="139"/>
    </row>
    <row r="10" spans="3:9" x14ac:dyDescent="0.25">
      <c r="C10" s="38" t="s">
        <v>747</v>
      </c>
      <c r="D10" s="58">
        <v>880000</v>
      </c>
      <c r="E10" s="58"/>
      <c r="I10" s="139"/>
    </row>
    <row r="11" spans="3:9" x14ac:dyDescent="0.25">
      <c r="C11" s="38" t="s">
        <v>748</v>
      </c>
      <c r="D11" s="58">
        <v>1340550</v>
      </c>
      <c r="E11" s="58"/>
      <c r="I11" s="139"/>
    </row>
    <row r="12" spans="3:9" x14ac:dyDescent="0.25">
      <c r="C12" s="38" t="s">
        <v>749</v>
      </c>
      <c r="D12" s="58">
        <v>28647450</v>
      </c>
      <c r="E12" s="58"/>
      <c r="I12" s="139"/>
    </row>
    <row r="13" spans="3:9" x14ac:dyDescent="0.25">
      <c r="C13" s="130" t="str">
        <f>+'NOTA K PRESTAMOS'!C10</f>
        <v>Total al 30/09/2021</v>
      </c>
      <c r="D13" s="127">
        <f>SUM(D8:D12)</f>
        <v>49436000</v>
      </c>
      <c r="E13" s="58">
        <v>0</v>
      </c>
      <c r="F13" s="44"/>
      <c r="G13" s="140"/>
      <c r="H13" s="60"/>
    </row>
    <row r="14" spans="3:9" x14ac:dyDescent="0.25">
      <c r="C14" s="130" t="str">
        <f>+'NOTA K PRESTAMOS'!C11</f>
        <v>Total al 31/12/2020</v>
      </c>
      <c r="D14" s="127">
        <v>0</v>
      </c>
      <c r="E14" s="127">
        <v>0</v>
      </c>
      <c r="F14" s="44"/>
    </row>
    <row r="15" spans="3:9" x14ac:dyDescent="0.25">
      <c r="D15" s="121"/>
    </row>
    <row r="16" spans="3:9" x14ac:dyDescent="0.25">
      <c r="D16" s="60">
        <f>+D13-'BALANCE GRAL 30,21'!G11</f>
        <v>0</v>
      </c>
    </row>
    <row r="17" spans="4:4" x14ac:dyDescent="0.25">
      <c r="D17" s="60"/>
    </row>
  </sheetData>
  <sheetProtection algorithmName="SHA-512" hashValue="jxvVPc5H2wzGlgeDdO6E/62eWHr1goDDyN7OvubvWX4fQZ2IPcGuE7a7NnTD5yxMjKnHkKOwY1bMYxpbUWnRVw==" saltValue="QeXU7BiC2jd4FFDj+FUWHw==" spinCount="100000" sheet="1" objects="1" scenarios="1"/>
  <mergeCells count="1">
    <mergeCell ref="C5:E5"/>
  </mergeCells>
  <hyperlinks>
    <hyperlink ref="C3" location="'BALANCE GRAL 30,21'!A1" display="l)       Acreedores Varios (Corto y largo plazo)" xr:uid="{5E737BCA-950D-435D-924B-0EC48E0CE7FE}"/>
  </hyperlink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>
    <tabColor rgb="FF002060"/>
  </sheetPr>
  <dimension ref="B2:G39"/>
  <sheetViews>
    <sheetView showGridLines="0" topLeftCell="A23" zoomScale="125" zoomScaleNormal="85" workbookViewId="0">
      <selection activeCell="F46" sqref="F46"/>
    </sheetView>
  </sheetViews>
  <sheetFormatPr baseColWidth="10" defaultColWidth="11.44140625" defaultRowHeight="12" x14ac:dyDescent="0.25"/>
  <cols>
    <col min="1" max="1" width="5" style="141" customWidth="1"/>
    <col min="2" max="2" width="47.109375" style="141" customWidth="1"/>
    <col min="3" max="3" width="21.44140625" style="141" bestFit="1" customWidth="1"/>
    <col min="4" max="4" width="16.44140625" style="141" bestFit="1" customWidth="1"/>
    <col min="5" max="5" width="11.44140625" style="141"/>
    <col min="6" max="6" width="13.44140625" style="141" customWidth="1"/>
    <col min="7" max="16384" width="11.44140625" style="141"/>
  </cols>
  <sheetData>
    <row r="2" spans="2:4" ht="14.4" x14ac:dyDescent="0.3">
      <c r="C2" s="214"/>
    </row>
    <row r="3" spans="2:4" ht="28.8" x14ac:dyDescent="0.25">
      <c r="B3" s="453" t="s">
        <v>771</v>
      </c>
    </row>
    <row r="4" spans="2:4" x14ac:dyDescent="0.25">
      <c r="B4" s="142"/>
    </row>
    <row r="5" spans="2:4" x14ac:dyDescent="0.25">
      <c r="B5" s="488" t="s">
        <v>723</v>
      </c>
      <c r="C5" s="488"/>
      <c r="D5" s="488"/>
    </row>
    <row r="7" spans="2:4" x14ac:dyDescent="0.25">
      <c r="B7" s="132" t="s">
        <v>375</v>
      </c>
      <c r="C7" s="132" t="s">
        <v>463</v>
      </c>
      <c r="D7" s="132" t="s">
        <v>464</v>
      </c>
    </row>
    <row r="8" spans="2:4" x14ac:dyDescent="0.25">
      <c r="B8" s="143" t="s">
        <v>726</v>
      </c>
      <c r="C8" s="144">
        <v>0</v>
      </c>
      <c r="D8" s="145">
        <v>0</v>
      </c>
    </row>
    <row r="9" spans="2:4" x14ac:dyDescent="0.25">
      <c r="B9" s="146" t="str">
        <f>+'NOTA L ACREED VARIOS'!C13</f>
        <v>Total al 30/09/2021</v>
      </c>
      <c r="C9" s="148">
        <f>SUM(C8:C8)</f>
        <v>0</v>
      </c>
      <c r="D9" s="145">
        <v>0</v>
      </c>
    </row>
    <row r="10" spans="2:4" x14ac:dyDescent="0.25">
      <c r="B10" s="146" t="str">
        <f>+'NOTA L ACREED VARIOS'!C14</f>
        <v>Total al 31/12/2020</v>
      </c>
      <c r="C10" s="148">
        <v>0</v>
      </c>
      <c r="D10" s="145">
        <v>0</v>
      </c>
    </row>
    <row r="12" spans="2:4" x14ac:dyDescent="0.25">
      <c r="B12" s="142" t="s">
        <v>553</v>
      </c>
    </row>
    <row r="13" spans="2:4" ht="24" customHeight="1" x14ac:dyDescent="0.25">
      <c r="B13" s="492" t="s">
        <v>465</v>
      </c>
      <c r="C13" s="492"/>
      <c r="D13" s="492"/>
    </row>
    <row r="14" spans="2:4" x14ac:dyDescent="0.25">
      <c r="B14" s="149"/>
    </row>
    <row r="15" spans="2:4" ht="24" customHeight="1" x14ac:dyDescent="0.25">
      <c r="B15" s="493" t="s">
        <v>554</v>
      </c>
      <c r="C15" s="493"/>
      <c r="D15" s="493"/>
    </row>
    <row r="16" spans="2:4" x14ac:dyDescent="0.25">
      <c r="B16" s="142"/>
    </row>
    <row r="17" spans="2:7" x14ac:dyDescent="0.25">
      <c r="B17" s="488" t="s">
        <v>723</v>
      </c>
      <c r="C17" s="488"/>
      <c r="D17" s="488"/>
    </row>
    <row r="18" spans="2:7" x14ac:dyDescent="0.25">
      <c r="B18" s="142"/>
    </row>
    <row r="19" spans="2:7" ht="24" x14ac:dyDescent="0.25">
      <c r="B19" s="132" t="s">
        <v>470</v>
      </c>
      <c r="C19" s="132" t="s">
        <v>471</v>
      </c>
      <c r="D19" s="132" t="s">
        <v>472</v>
      </c>
      <c r="E19" s="132" t="s">
        <v>475</v>
      </c>
      <c r="F19" s="132" t="s">
        <v>463</v>
      </c>
      <c r="G19" s="132" t="s">
        <v>464</v>
      </c>
    </row>
    <row r="20" spans="2:7" ht="24" x14ac:dyDescent="0.25">
      <c r="B20" s="143" t="s">
        <v>688</v>
      </c>
      <c r="C20" s="143" t="s">
        <v>736</v>
      </c>
      <c r="D20" s="143" t="s">
        <v>152</v>
      </c>
      <c r="E20" s="143" t="s">
        <v>737</v>
      </c>
      <c r="F20" s="144">
        <v>12222960</v>
      </c>
      <c r="G20" s="145">
        <v>0</v>
      </c>
    </row>
    <row r="21" spans="2:7" x14ac:dyDescent="0.25">
      <c r="B21" s="146" t="str">
        <f>+B9</f>
        <v>Total al 30/09/2021</v>
      </c>
      <c r="C21" s="146"/>
      <c r="D21" s="146"/>
      <c r="E21" s="146"/>
      <c r="F21" s="367">
        <f>SUM(F20:F20)</f>
        <v>12222960</v>
      </c>
      <c r="G21" s="145">
        <v>0</v>
      </c>
    </row>
    <row r="22" spans="2:7" x14ac:dyDescent="0.25">
      <c r="B22" s="146" t="str">
        <f>+B10</f>
        <v>Total al 31/12/2020</v>
      </c>
      <c r="C22" s="146"/>
      <c r="D22" s="146"/>
      <c r="E22" s="146"/>
      <c r="F22" s="148">
        <v>0</v>
      </c>
      <c r="G22" s="145">
        <v>0</v>
      </c>
    </row>
    <row r="23" spans="2:7" x14ac:dyDescent="0.25">
      <c r="B23" s="150"/>
      <c r="C23" s="151"/>
      <c r="D23" s="152"/>
    </row>
    <row r="24" spans="2:7" ht="24" customHeight="1" x14ac:dyDescent="0.25">
      <c r="B24" s="493" t="s">
        <v>555</v>
      </c>
      <c r="C24" s="493"/>
      <c r="D24" s="493"/>
    </row>
    <row r="25" spans="2:7" x14ac:dyDescent="0.25">
      <c r="B25" s="488" t="s">
        <v>723</v>
      </c>
      <c r="C25" s="488"/>
      <c r="D25" s="488"/>
    </row>
    <row r="26" spans="2:7" x14ac:dyDescent="0.25">
      <c r="B26" s="142"/>
      <c r="C26" s="142"/>
      <c r="D26" s="142"/>
    </row>
    <row r="27" spans="2:7" ht="24" customHeight="1" x14ac:dyDescent="0.25">
      <c r="B27" s="132" t="s">
        <v>396</v>
      </c>
      <c r="C27" s="132" t="s">
        <v>472</v>
      </c>
      <c r="D27" s="132" t="s">
        <v>738</v>
      </c>
      <c r="E27" s="132" t="s">
        <v>463</v>
      </c>
      <c r="F27" s="132" t="s">
        <v>464</v>
      </c>
    </row>
    <row r="28" spans="2:7" x14ac:dyDescent="0.25">
      <c r="B28" s="143"/>
      <c r="C28" s="489" t="s">
        <v>739</v>
      </c>
      <c r="D28" s="490"/>
      <c r="E28" s="490"/>
      <c r="F28" s="491"/>
    </row>
    <row r="29" spans="2:7" x14ac:dyDescent="0.25">
      <c r="B29" s="146" t="str">
        <f>+B21</f>
        <v>Total al 30/09/2021</v>
      </c>
      <c r="C29" s="146"/>
      <c r="D29" s="146"/>
      <c r="E29" s="367">
        <f>SUM(E28:E28)</f>
        <v>0</v>
      </c>
      <c r="F29" s="145">
        <v>0</v>
      </c>
    </row>
    <row r="30" spans="2:7" x14ac:dyDescent="0.25">
      <c r="B30" s="146" t="str">
        <f>+B22</f>
        <v>Total al 31/12/2020</v>
      </c>
      <c r="C30" s="146"/>
      <c r="D30" s="146"/>
      <c r="E30" s="148">
        <v>0</v>
      </c>
      <c r="F30" s="145">
        <v>0</v>
      </c>
    </row>
    <row r="32" spans="2:7" x14ac:dyDescent="0.25">
      <c r="B32" s="142" t="s">
        <v>556</v>
      </c>
    </row>
    <row r="33" spans="2:4" x14ac:dyDescent="0.25">
      <c r="B33" s="142"/>
    </row>
    <row r="34" spans="2:4" x14ac:dyDescent="0.25">
      <c r="B34" s="488" t="s">
        <v>723</v>
      </c>
      <c r="C34" s="488"/>
      <c r="D34" s="488"/>
    </row>
    <row r="36" spans="2:4" x14ac:dyDescent="0.25">
      <c r="B36" s="40" t="s">
        <v>375</v>
      </c>
      <c r="C36" s="138" t="s">
        <v>466</v>
      </c>
      <c r="D36" s="138" t="s">
        <v>467</v>
      </c>
    </row>
    <row r="37" spans="2:4" x14ac:dyDescent="0.25">
      <c r="B37" s="153" t="s">
        <v>773</v>
      </c>
      <c r="C37" s="155">
        <f>+'BALANCE GRAL 30,21'!G34</f>
        <v>199452055</v>
      </c>
      <c r="D37" s="154">
        <v>0</v>
      </c>
    </row>
    <row r="38" spans="2:4" x14ac:dyDescent="0.25">
      <c r="B38" s="146" t="str">
        <f>+B21</f>
        <v>Total al 30/09/2021</v>
      </c>
      <c r="C38" s="147">
        <f>SUM(C37:C37)</f>
        <v>199452055</v>
      </c>
      <c r="D38" s="154">
        <v>0</v>
      </c>
    </row>
    <row r="39" spans="2:4" x14ac:dyDescent="0.25">
      <c r="B39" s="146" t="str">
        <f>+B22</f>
        <v>Total al 31/12/2020</v>
      </c>
      <c r="C39" s="156">
        <v>0</v>
      </c>
      <c r="D39" s="154">
        <v>0</v>
      </c>
    </row>
  </sheetData>
  <sheetProtection algorithmName="SHA-512" hashValue="8jeWRMPI4tVf3eafLBYwWXgG1Z+AovmaPQRDl0HRvOissEB3wAkaQ9oaquzP+gGoA0wWwdSdjm+6Jy2dvRH7Ug==" saltValue="urS7cIytx9hUMoCifkNQ6g==" spinCount="100000" sheet="1" objects="1" scenarios="1"/>
  <mergeCells count="8">
    <mergeCell ref="B34:D34"/>
    <mergeCell ref="C28:F28"/>
    <mergeCell ref="B25:D25"/>
    <mergeCell ref="B13:D13"/>
    <mergeCell ref="B5:D5"/>
    <mergeCell ref="B17:D17"/>
    <mergeCell ref="B24:D24"/>
    <mergeCell ref="B15:D15"/>
  </mergeCells>
  <hyperlinks>
    <hyperlink ref="B3" location="'BALANCE GRAL 30,21'!A1" display="m)       Acreedores por Intermediación. Corto y Largo Plazo. " xr:uid="{ACD72CB1-931B-4999-8229-EFC05EF40EFE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>
    <tabColor rgb="FF002060"/>
  </sheetPr>
  <dimension ref="B1:I19"/>
  <sheetViews>
    <sheetView showGridLines="0" zoomScale="106" zoomScaleNormal="80" workbookViewId="0">
      <selection activeCell="B4" sqref="B4:M19"/>
    </sheetView>
  </sheetViews>
  <sheetFormatPr baseColWidth="10" defaultColWidth="11.44140625" defaultRowHeight="12" x14ac:dyDescent="0.25"/>
  <cols>
    <col min="1" max="1" width="2.5546875" style="141" customWidth="1"/>
    <col min="2" max="2" width="37.6640625" style="141" customWidth="1"/>
    <col min="3" max="3" width="27" style="141" bestFit="1" customWidth="1"/>
    <col min="4" max="4" width="23.33203125" style="141" bestFit="1" customWidth="1"/>
    <col min="5" max="5" width="21.77734375" style="157" customWidth="1"/>
    <col min="6" max="6" width="20.5546875" style="157" customWidth="1"/>
    <col min="7" max="7" width="14.33203125" style="141" bestFit="1" customWidth="1"/>
    <col min="8" max="8" width="14" style="158" bestFit="1" customWidth="1"/>
    <col min="9" max="16384" width="11.44140625" style="141"/>
  </cols>
  <sheetData>
    <row r="1" spans="2:9" ht="14.4" x14ac:dyDescent="0.3">
      <c r="C1" s="214"/>
    </row>
    <row r="3" spans="2:9" x14ac:dyDescent="0.25">
      <c r="B3" s="496" t="s">
        <v>468</v>
      </c>
      <c r="C3" s="496"/>
      <c r="D3" s="496"/>
      <c r="E3" s="496"/>
      <c r="F3" s="496"/>
    </row>
    <row r="4" spans="2:9" x14ac:dyDescent="0.25">
      <c r="B4" s="415"/>
      <c r="C4" s="415"/>
      <c r="D4" s="415"/>
      <c r="E4" s="415"/>
      <c r="F4" s="415"/>
    </row>
    <row r="5" spans="2:9" ht="12" customHeight="1" x14ac:dyDescent="0.25">
      <c r="B5" s="488" t="s">
        <v>723</v>
      </c>
      <c r="C5" s="488"/>
      <c r="D5" s="488"/>
      <c r="E5" s="488"/>
      <c r="F5" s="488"/>
    </row>
    <row r="6" spans="2:9" ht="12.6" thickBot="1" x14ac:dyDescent="0.3"/>
    <row r="7" spans="2:9" ht="35.25" customHeight="1" thickBot="1" x14ac:dyDescent="0.3">
      <c r="B7" s="384" t="s">
        <v>690</v>
      </c>
      <c r="C7" s="159"/>
      <c r="D7" s="160"/>
      <c r="E7" s="494" t="s">
        <v>469</v>
      </c>
      <c r="F7" s="495"/>
    </row>
    <row r="8" spans="2:9" x14ac:dyDescent="0.25">
      <c r="B8" s="161" t="s">
        <v>470</v>
      </c>
      <c r="C8" s="161" t="s">
        <v>471</v>
      </c>
      <c r="D8" s="161" t="s">
        <v>472</v>
      </c>
      <c r="E8" s="162" t="str">
        <f>+'NOTA F - CREDITOS'!B12</f>
        <v>Total al 30/09/2021</v>
      </c>
      <c r="F8" s="162" t="str">
        <f>+'NOTA F - CREDITOS'!B13</f>
        <v>Total al 31/12/2020</v>
      </c>
    </row>
    <row r="9" spans="2:9" x14ac:dyDescent="0.25">
      <c r="B9" s="163" t="s">
        <v>688</v>
      </c>
      <c r="C9" s="163" t="s">
        <v>473</v>
      </c>
      <c r="D9" s="163" t="s">
        <v>474</v>
      </c>
      <c r="E9" s="164">
        <v>7600000</v>
      </c>
      <c r="F9" s="164">
        <v>0</v>
      </c>
    </row>
    <row r="10" spans="2:9" x14ac:dyDescent="0.25">
      <c r="B10" s="163" t="s">
        <v>688</v>
      </c>
      <c r="C10" s="163" t="s">
        <v>473</v>
      </c>
      <c r="D10" s="163" t="s">
        <v>689</v>
      </c>
      <c r="E10" s="164">
        <v>12222960</v>
      </c>
      <c r="F10" s="164">
        <v>0</v>
      </c>
    </row>
    <row r="11" spans="2:9" x14ac:dyDescent="0.25">
      <c r="B11" s="146" t="str">
        <f>+'NOTAS M-Q ACREED y CTAS A PAG'!B38</f>
        <v>Total al 30/09/2021</v>
      </c>
      <c r="C11" s="56"/>
      <c r="D11" s="163"/>
      <c r="E11" s="165">
        <f>SUM(E9:E10)</f>
        <v>19822960</v>
      </c>
      <c r="F11" s="166">
        <v>0</v>
      </c>
      <c r="G11" s="167"/>
      <c r="I11" s="167"/>
    </row>
    <row r="12" spans="2:9" x14ac:dyDescent="0.25">
      <c r="B12" s="146" t="str">
        <f>+'NOTAS M-Q ACREED y CTAS A PAG'!B22</f>
        <v>Total al 31/12/2020</v>
      </c>
      <c r="C12" s="388">
        <v>0</v>
      </c>
      <c r="D12" s="388">
        <v>0</v>
      </c>
      <c r="E12" s="165">
        <v>0</v>
      </c>
      <c r="F12" s="165">
        <f>SUM(F9:F11)</f>
        <v>0</v>
      </c>
      <c r="I12" s="167"/>
    </row>
    <row r="13" spans="2:9" x14ac:dyDescent="0.25">
      <c r="B13" s="150"/>
      <c r="C13" s="385"/>
      <c r="D13" s="385"/>
      <c r="E13" s="386"/>
      <c r="F13" s="386"/>
      <c r="I13" s="167"/>
    </row>
    <row r="14" spans="2:9" ht="12.6" thickBot="1" x14ac:dyDescent="0.3"/>
    <row r="15" spans="2:9" ht="12.6" thickBot="1" x14ac:dyDescent="0.3">
      <c r="B15" s="384" t="s">
        <v>691</v>
      </c>
      <c r="C15" s="159"/>
      <c r="D15" s="160"/>
      <c r="E15" s="494"/>
      <c r="F15" s="495"/>
      <c r="G15" s="384"/>
    </row>
    <row r="16" spans="2:9" ht="24" x14ac:dyDescent="0.25">
      <c r="B16" s="40" t="s">
        <v>470</v>
      </c>
      <c r="C16" s="138" t="s">
        <v>471</v>
      </c>
      <c r="D16" s="138" t="s">
        <v>472</v>
      </c>
      <c r="E16" s="138" t="s">
        <v>475</v>
      </c>
      <c r="F16" s="138" t="s">
        <v>422</v>
      </c>
      <c r="G16" s="138" t="s">
        <v>476</v>
      </c>
    </row>
    <row r="17" spans="2:8" x14ac:dyDescent="0.25">
      <c r="B17" s="153"/>
      <c r="C17" s="168"/>
      <c r="D17" s="168"/>
      <c r="E17" s="145">
        <v>0</v>
      </c>
      <c r="F17" s="169"/>
      <c r="G17" s="155">
        <v>0</v>
      </c>
    </row>
    <row r="18" spans="2:8" x14ac:dyDescent="0.25">
      <c r="B18" s="146" t="str">
        <f>+B11</f>
        <v>Total al 30/09/2021</v>
      </c>
      <c r="C18" s="145">
        <v>0</v>
      </c>
      <c r="D18" s="145">
        <v>0</v>
      </c>
      <c r="E18" s="145">
        <v>0</v>
      </c>
      <c r="F18" s="145">
        <v>0</v>
      </c>
      <c r="G18" s="367">
        <v>0</v>
      </c>
    </row>
    <row r="19" spans="2:8" x14ac:dyDescent="0.25">
      <c r="B19" s="146" t="str">
        <f>+B12</f>
        <v>Total al 31/12/2020</v>
      </c>
      <c r="C19" s="145">
        <v>0</v>
      </c>
      <c r="D19" s="145">
        <v>0</v>
      </c>
      <c r="E19" s="145">
        <v>0</v>
      </c>
      <c r="F19" s="145">
        <v>0</v>
      </c>
      <c r="G19" s="367">
        <v>0</v>
      </c>
      <c r="H19" s="158">
        <v>0</v>
      </c>
    </row>
  </sheetData>
  <sheetProtection algorithmName="SHA-512" hashValue="xaBIWLTRjn68nlBu8NxFlbF4AyAqD4N9Ubyb3xNUG0fF4kegDCKmIahAcwNmLcCp64v7wt49WWotfm5cjKg9Zw==" saltValue="1hvdgQ9zDENzBk4M572o0g==" spinCount="100000" sheet="1" objects="1" scenarios="1"/>
  <autoFilter ref="B8:F12" xr:uid="{00000000-0009-0000-0000-000011000000}"/>
  <mergeCells count="4">
    <mergeCell ref="E7:F7"/>
    <mergeCell ref="B3:F3"/>
    <mergeCell ref="E15:F15"/>
    <mergeCell ref="B5:F5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06BF8-57EF-42BC-9BD9-138242237D99}">
  <sheetPr codeName="Hoja2">
    <tabColor rgb="FF002060"/>
  </sheetPr>
  <dimension ref="A1:K278"/>
  <sheetViews>
    <sheetView showGridLines="0" workbookViewId="0">
      <selection activeCell="B4" sqref="B4:M19"/>
    </sheetView>
  </sheetViews>
  <sheetFormatPr baseColWidth="10" defaultColWidth="11.5546875" defaultRowHeight="12" x14ac:dyDescent="0.25"/>
  <cols>
    <col min="1" max="1" width="4" style="117" customWidth="1"/>
    <col min="2" max="2" width="24.33203125" style="117" customWidth="1"/>
    <col min="3" max="3" width="23.109375" style="117" bestFit="1" customWidth="1"/>
    <col min="4" max="4" width="20" style="117" bestFit="1" customWidth="1"/>
    <col min="5" max="5" width="35.33203125" style="117" customWidth="1"/>
    <col min="6" max="6" width="11.5546875" style="358"/>
    <col min="7" max="7" width="22.109375" style="358" customWidth="1"/>
    <col min="8" max="8" width="11.5546875" style="358"/>
    <col min="9" max="9" width="14.5546875" style="389" bestFit="1" customWidth="1"/>
    <col min="10" max="10" width="12" style="358" bestFit="1" customWidth="1"/>
    <col min="11" max="16384" width="11.5546875" style="358"/>
  </cols>
  <sheetData>
    <row r="1" spans="1:11" ht="55.05" customHeight="1" x14ac:dyDescent="0.25">
      <c r="A1" s="359"/>
    </row>
    <row r="2" spans="1:11" x14ac:dyDescent="0.25">
      <c r="A2" s="359"/>
    </row>
    <row r="3" spans="1:11" s="392" customFormat="1" x14ac:dyDescent="0.25">
      <c r="A3" s="390"/>
      <c r="B3" s="391" t="s">
        <v>595</v>
      </c>
      <c r="C3" s="390"/>
      <c r="D3" s="390"/>
      <c r="E3" s="390"/>
      <c r="F3" s="390"/>
      <c r="G3" s="390"/>
      <c r="H3" s="390"/>
      <c r="I3" s="390"/>
      <c r="J3" s="390"/>
      <c r="K3" s="390"/>
    </row>
    <row r="4" spans="1:11" s="392" customFormat="1" x14ac:dyDescent="0.25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1" s="392" customFormat="1" ht="20.399999999999999" customHeight="1" x14ac:dyDescent="0.25">
      <c r="A5" s="390"/>
      <c r="B5" s="393" t="s">
        <v>596</v>
      </c>
      <c r="C5" s="390"/>
      <c r="D5" s="390"/>
      <c r="E5" s="390"/>
      <c r="F5" s="390"/>
      <c r="G5" s="390"/>
      <c r="H5" s="390"/>
      <c r="I5" s="390"/>
      <c r="J5" s="390"/>
      <c r="K5" s="390"/>
    </row>
    <row r="6" spans="1:11" s="392" customFormat="1" ht="20.399999999999999" customHeight="1" x14ac:dyDescent="0.25">
      <c r="A6" s="390"/>
      <c r="B6" s="390"/>
      <c r="C6" s="394" t="s">
        <v>597</v>
      </c>
      <c r="D6" s="390" t="s">
        <v>598</v>
      </c>
      <c r="E6" s="390"/>
      <c r="F6" s="390"/>
      <c r="G6" s="390"/>
      <c r="H6" s="390"/>
      <c r="I6" s="390"/>
      <c r="J6" s="390"/>
      <c r="K6" s="390"/>
    </row>
    <row r="7" spans="1:11" s="392" customFormat="1" ht="20.399999999999999" customHeight="1" x14ac:dyDescent="0.25">
      <c r="A7" s="390"/>
      <c r="B7" s="395"/>
      <c r="C7" s="390" t="s">
        <v>599</v>
      </c>
      <c r="D7" s="390" t="s">
        <v>600</v>
      </c>
      <c r="E7" s="395"/>
      <c r="F7" s="390"/>
      <c r="G7" s="390"/>
      <c r="H7" s="390"/>
      <c r="I7" s="390"/>
      <c r="J7" s="390"/>
      <c r="K7" s="390"/>
    </row>
    <row r="8" spans="1:11" s="392" customFormat="1" ht="20.399999999999999" customHeight="1" x14ac:dyDescent="0.25">
      <c r="A8" s="390"/>
      <c r="B8" s="395"/>
      <c r="C8" s="390" t="s">
        <v>601</v>
      </c>
      <c r="D8" s="406">
        <v>14822</v>
      </c>
      <c r="E8" s="395"/>
      <c r="F8" s="390"/>
      <c r="G8" s="390"/>
      <c r="H8" s="390"/>
      <c r="I8" s="390"/>
      <c r="J8" s="390"/>
      <c r="K8" s="390"/>
    </row>
    <row r="9" spans="1:11" s="392" customFormat="1" ht="20.399999999999999" customHeight="1" x14ac:dyDescent="0.25">
      <c r="A9" s="390"/>
      <c r="B9" s="395"/>
      <c r="C9" s="394" t="s">
        <v>602</v>
      </c>
      <c r="D9" s="390" t="s">
        <v>603</v>
      </c>
      <c r="E9" s="390"/>
      <c r="F9" s="390"/>
      <c r="G9" s="390"/>
      <c r="H9" s="390"/>
      <c r="I9" s="390"/>
      <c r="J9" s="390"/>
      <c r="K9" s="390"/>
    </row>
    <row r="10" spans="1:11" s="392" customFormat="1" x14ac:dyDescent="0.25">
      <c r="A10" s="390"/>
      <c r="B10" s="395"/>
      <c r="C10" s="390" t="s">
        <v>604</v>
      </c>
      <c r="D10" s="394" t="s">
        <v>605</v>
      </c>
      <c r="E10" s="390"/>
      <c r="F10" s="390"/>
      <c r="G10" s="390"/>
      <c r="H10" s="390"/>
      <c r="I10" s="390"/>
      <c r="J10" s="390"/>
      <c r="K10" s="390"/>
    </row>
    <row r="11" spans="1:11" s="392" customFormat="1" ht="14.4" customHeight="1" x14ac:dyDescent="0.25">
      <c r="A11" s="390"/>
      <c r="B11" s="395"/>
      <c r="C11" s="390" t="s">
        <v>606</v>
      </c>
      <c r="D11" s="396" t="s">
        <v>607</v>
      </c>
      <c r="E11" s="390"/>
      <c r="F11" s="390"/>
      <c r="G11" s="390"/>
      <c r="H11" s="390"/>
      <c r="I11" s="390"/>
      <c r="J11" s="390"/>
      <c r="K11" s="390"/>
    </row>
    <row r="12" spans="1:11" s="392" customFormat="1" x14ac:dyDescent="0.25">
      <c r="A12" s="390"/>
      <c r="B12" s="395"/>
      <c r="C12" s="390" t="s">
        <v>608</v>
      </c>
      <c r="D12" s="396" t="s">
        <v>609</v>
      </c>
      <c r="E12" s="390"/>
      <c r="F12" s="390"/>
      <c r="G12" s="390"/>
      <c r="H12" s="390"/>
      <c r="I12" s="390"/>
      <c r="J12" s="390"/>
      <c r="K12" s="390"/>
    </row>
    <row r="13" spans="1:11" s="392" customFormat="1" x14ac:dyDescent="0.25">
      <c r="A13" s="390"/>
      <c r="B13" s="395"/>
      <c r="C13" s="390" t="s">
        <v>610</v>
      </c>
      <c r="D13" s="390" t="s">
        <v>603</v>
      </c>
      <c r="E13" s="390"/>
      <c r="F13" s="390"/>
      <c r="G13" s="390"/>
      <c r="H13" s="390"/>
      <c r="I13" s="390"/>
      <c r="J13" s="390"/>
      <c r="K13" s="390"/>
    </row>
    <row r="14" spans="1:11" s="392" customFormat="1" ht="20.399999999999999" customHeight="1" x14ac:dyDescent="0.25">
      <c r="A14" s="390"/>
      <c r="B14" s="390"/>
      <c r="C14" s="390"/>
      <c r="D14" s="390"/>
      <c r="E14" s="390"/>
      <c r="F14" s="390"/>
      <c r="G14" s="390"/>
      <c r="H14" s="390"/>
      <c r="I14" s="390"/>
      <c r="J14" s="390"/>
      <c r="K14" s="390"/>
    </row>
    <row r="15" spans="1:11" s="392" customFormat="1" ht="20.399999999999999" customHeight="1" x14ac:dyDescent="0.25">
      <c r="A15" s="390"/>
      <c r="B15" s="397" t="s">
        <v>611</v>
      </c>
      <c r="C15" s="390"/>
      <c r="D15" s="390"/>
      <c r="E15" s="390"/>
      <c r="F15" s="390"/>
      <c r="G15" s="390"/>
      <c r="H15" s="390"/>
      <c r="I15" s="390"/>
      <c r="J15" s="390"/>
      <c r="K15" s="390"/>
    </row>
    <row r="16" spans="1:11" s="392" customFormat="1" ht="40.950000000000003" customHeight="1" x14ac:dyDescent="0.25">
      <c r="A16" s="390"/>
      <c r="B16" s="390"/>
      <c r="C16" s="390" t="s">
        <v>612</v>
      </c>
      <c r="D16" s="390"/>
      <c r="E16" s="390"/>
      <c r="F16" s="390"/>
      <c r="G16" s="390"/>
      <c r="H16" s="390"/>
      <c r="I16" s="390"/>
      <c r="J16" s="390"/>
      <c r="K16" s="390"/>
    </row>
    <row r="17" spans="1:11" s="392" customFormat="1" x14ac:dyDescent="0.25">
      <c r="A17" s="390"/>
      <c r="B17" s="390"/>
      <c r="C17" s="390" t="s">
        <v>613</v>
      </c>
      <c r="D17" s="390"/>
      <c r="E17" s="390"/>
      <c r="F17" s="390"/>
      <c r="G17" s="390"/>
      <c r="H17" s="390"/>
      <c r="I17" s="390"/>
      <c r="J17" s="390"/>
      <c r="K17" s="390"/>
    </row>
    <row r="18" spans="1:11" s="392" customFormat="1" x14ac:dyDescent="0.25">
      <c r="A18" s="390"/>
      <c r="B18" s="390"/>
      <c r="C18" s="390"/>
      <c r="D18" s="390"/>
      <c r="E18" s="390"/>
      <c r="F18" s="390"/>
      <c r="G18" s="390"/>
      <c r="H18" s="390"/>
      <c r="I18" s="390"/>
      <c r="J18" s="390"/>
      <c r="K18" s="390"/>
    </row>
    <row r="19" spans="1:11" s="392" customFormat="1" x14ac:dyDescent="0.25">
      <c r="A19" s="390"/>
      <c r="B19" s="397" t="s">
        <v>614</v>
      </c>
      <c r="C19" s="390"/>
      <c r="D19" s="390"/>
      <c r="E19" s="390"/>
      <c r="F19" s="390"/>
      <c r="G19" s="390"/>
      <c r="H19" s="390"/>
      <c r="I19" s="390"/>
      <c r="J19" s="390"/>
      <c r="K19" s="390"/>
    </row>
    <row r="20" spans="1:11" s="392" customFormat="1" x14ac:dyDescent="0.25">
      <c r="A20" s="390"/>
      <c r="B20" s="390"/>
      <c r="C20" s="390"/>
      <c r="D20" s="390"/>
      <c r="E20" s="390"/>
      <c r="F20" s="390"/>
      <c r="G20" s="390"/>
      <c r="H20" s="390"/>
      <c r="I20" s="390"/>
      <c r="J20" s="390"/>
      <c r="K20" s="390"/>
    </row>
    <row r="21" spans="1:11" s="392" customFormat="1" x14ac:dyDescent="0.25">
      <c r="A21" s="390"/>
      <c r="B21" s="390"/>
      <c r="C21" s="398" t="s">
        <v>615</v>
      </c>
      <c r="D21" s="466" t="s">
        <v>616</v>
      </c>
      <c r="E21" s="466"/>
      <c r="F21" s="466"/>
      <c r="G21" s="390"/>
      <c r="H21" s="390"/>
      <c r="I21" s="390"/>
      <c r="J21" s="390"/>
      <c r="K21" s="390"/>
    </row>
    <row r="22" spans="1:11" s="392" customFormat="1" x14ac:dyDescent="0.25">
      <c r="A22" s="390"/>
      <c r="B22" s="390"/>
      <c r="C22" s="399" t="s">
        <v>617</v>
      </c>
      <c r="D22" s="462" t="s">
        <v>618</v>
      </c>
      <c r="E22" s="462"/>
      <c r="F22" s="462"/>
      <c r="G22" s="390"/>
      <c r="H22" s="390"/>
      <c r="I22" s="390"/>
      <c r="J22" s="390"/>
      <c r="K22" s="390"/>
    </row>
    <row r="23" spans="1:11" s="392" customFormat="1" x14ac:dyDescent="0.25">
      <c r="A23" s="390"/>
      <c r="B23" s="390"/>
      <c r="C23" s="399" t="s">
        <v>619</v>
      </c>
      <c r="D23" s="462" t="s">
        <v>620</v>
      </c>
      <c r="E23" s="462"/>
      <c r="F23" s="462"/>
      <c r="G23" s="390"/>
      <c r="H23" s="390"/>
      <c r="I23" s="390"/>
      <c r="J23" s="390"/>
      <c r="K23" s="390"/>
    </row>
    <row r="24" spans="1:11" s="392" customFormat="1" ht="20.399999999999999" customHeight="1" x14ac:dyDescent="0.25">
      <c r="A24" s="390"/>
      <c r="B24" s="390"/>
      <c r="C24" s="399" t="s">
        <v>621</v>
      </c>
      <c r="D24" s="462" t="s">
        <v>622</v>
      </c>
      <c r="E24" s="462"/>
      <c r="F24" s="462"/>
      <c r="G24" s="390"/>
      <c r="H24" s="390"/>
      <c r="I24" s="390"/>
      <c r="J24" s="390"/>
      <c r="K24" s="390"/>
    </row>
    <row r="25" spans="1:11" s="392" customFormat="1" ht="20.399999999999999" customHeight="1" x14ac:dyDescent="0.25">
      <c r="A25" s="390"/>
      <c r="B25" s="390"/>
      <c r="C25" s="399" t="s">
        <v>621</v>
      </c>
      <c r="D25" s="462" t="s">
        <v>623</v>
      </c>
      <c r="E25" s="462"/>
      <c r="F25" s="462"/>
      <c r="G25" s="390"/>
      <c r="H25" s="390"/>
      <c r="I25" s="390"/>
      <c r="J25" s="390"/>
      <c r="K25" s="390"/>
    </row>
    <row r="26" spans="1:11" s="392" customFormat="1" x14ac:dyDescent="0.25">
      <c r="A26" s="390"/>
      <c r="B26" s="390"/>
      <c r="C26" s="399" t="s">
        <v>621</v>
      </c>
      <c r="D26" s="462" t="s">
        <v>624</v>
      </c>
      <c r="E26" s="462"/>
      <c r="F26" s="462"/>
      <c r="G26" s="390"/>
      <c r="H26" s="390"/>
      <c r="I26" s="390"/>
      <c r="J26" s="390"/>
      <c r="K26" s="390"/>
    </row>
    <row r="27" spans="1:11" s="392" customFormat="1" x14ac:dyDescent="0.25">
      <c r="A27" s="390"/>
      <c r="B27" s="390"/>
      <c r="C27" s="399" t="s">
        <v>625</v>
      </c>
      <c r="D27" s="462" t="s">
        <v>626</v>
      </c>
      <c r="E27" s="462"/>
      <c r="F27" s="462"/>
      <c r="G27" s="390"/>
      <c r="H27" s="390"/>
      <c r="I27" s="390"/>
      <c r="J27" s="390"/>
      <c r="K27" s="390"/>
    </row>
    <row r="28" spans="1:11" s="392" customFormat="1" x14ac:dyDescent="0.25">
      <c r="A28" s="390"/>
      <c r="B28" s="390"/>
      <c r="C28" s="390"/>
      <c r="D28" s="390"/>
      <c r="E28" s="390"/>
      <c r="F28" s="390"/>
      <c r="G28" s="390"/>
      <c r="H28" s="390"/>
      <c r="I28" s="390"/>
      <c r="J28" s="390"/>
      <c r="K28" s="390"/>
    </row>
    <row r="29" spans="1:11" s="392" customFormat="1" x14ac:dyDescent="0.25">
      <c r="A29" s="390"/>
      <c r="B29" s="397" t="s">
        <v>627</v>
      </c>
      <c r="C29" s="390"/>
      <c r="D29" s="390"/>
      <c r="E29" s="390"/>
      <c r="F29" s="390"/>
      <c r="G29" s="390"/>
      <c r="H29" s="390"/>
      <c r="I29" s="390"/>
      <c r="J29" s="390"/>
      <c r="K29" s="390"/>
    </row>
    <row r="30" spans="1:11" s="392" customFormat="1" x14ac:dyDescent="0.25">
      <c r="A30" s="390"/>
      <c r="B30" s="390"/>
      <c r="C30" s="390" t="s">
        <v>628</v>
      </c>
      <c r="D30" s="390"/>
      <c r="E30" s="390"/>
      <c r="F30" s="390"/>
      <c r="G30" s="390"/>
      <c r="H30" s="390"/>
      <c r="I30" s="390"/>
      <c r="J30" s="390"/>
      <c r="K30" s="390"/>
    </row>
    <row r="31" spans="1:11" s="392" customFormat="1" x14ac:dyDescent="0.25">
      <c r="A31" s="390"/>
      <c r="B31" s="390"/>
      <c r="C31" s="390" t="s">
        <v>629</v>
      </c>
      <c r="D31" s="390"/>
      <c r="E31" s="390"/>
      <c r="F31" s="390"/>
      <c r="G31" s="390"/>
      <c r="H31" s="390"/>
      <c r="I31" s="390"/>
      <c r="J31" s="390"/>
      <c r="K31" s="390"/>
    </row>
    <row r="32" spans="1:11" s="392" customFormat="1" x14ac:dyDescent="0.25">
      <c r="A32" s="390"/>
      <c r="B32" s="390"/>
      <c r="C32" s="390" t="s">
        <v>630</v>
      </c>
      <c r="D32" s="390"/>
      <c r="E32" s="390"/>
      <c r="F32" s="390"/>
      <c r="G32" s="390"/>
      <c r="H32" s="390"/>
      <c r="I32" s="390"/>
      <c r="J32" s="390"/>
      <c r="K32" s="390"/>
    </row>
    <row r="33" spans="1:11" s="392" customFormat="1" x14ac:dyDescent="0.25">
      <c r="A33" s="390"/>
      <c r="B33" s="390"/>
      <c r="C33" s="390" t="s">
        <v>631</v>
      </c>
      <c r="D33" s="390"/>
      <c r="E33" s="390"/>
      <c r="F33" s="390"/>
      <c r="G33" s="390"/>
      <c r="H33" s="390"/>
      <c r="I33" s="390"/>
      <c r="J33" s="390"/>
      <c r="K33" s="390"/>
    </row>
    <row r="34" spans="1:11" s="392" customFormat="1" x14ac:dyDescent="0.25">
      <c r="A34" s="390"/>
      <c r="B34" s="390"/>
      <c r="C34" s="390" t="s">
        <v>787</v>
      </c>
      <c r="D34" s="390"/>
      <c r="E34" s="390"/>
      <c r="F34" s="390"/>
      <c r="G34" s="390"/>
      <c r="H34" s="390"/>
      <c r="I34" s="390"/>
      <c r="J34" s="390"/>
      <c r="K34" s="390"/>
    </row>
    <row r="35" spans="1:11" s="392" customFormat="1" x14ac:dyDescent="0.25">
      <c r="A35" s="390"/>
      <c r="B35" s="390"/>
      <c r="C35" s="390" t="s">
        <v>632</v>
      </c>
      <c r="D35" s="390"/>
      <c r="E35" s="390"/>
      <c r="F35" s="390"/>
      <c r="G35" s="390"/>
      <c r="H35" s="390"/>
      <c r="I35" s="390"/>
      <c r="J35" s="390"/>
      <c r="K35" s="390"/>
    </row>
    <row r="36" spans="1:11" s="392" customFormat="1" x14ac:dyDescent="0.25">
      <c r="A36" s="390"/>
      <c r="B36" s="390"/>
      <c r="C36" s="390"/>
      <c r="D36" s="390"/>
      <c r="E36" s="390"/>
      <c r="F36" s="390"/>
      <c r="G36" s="390"/>
      <c r="H36" s="390"/>
      <c r="I36" s="390"/>
      <c r="J36" s="390"/>
      <c r="K36" s="390"/>
    </row>
    <row r="37" spans="1:11" s="392" customFormat="1" x14ac:dyDescent="0.25">
      <c r="A37" s="390"/>
      <c r="B37" s="390"/>
      <c r="C37" s="463" t="s">
        <v>633</v>
      </c>
      <c r="D37" s="463"/>
      <c r="E37" s="463"/>
      <c r="F37" s="390"/>
      <c r="G37" s="390"/>
      <c r="H37" s="390"/>
      <c r="I37" s="390"/>
      <c r="J37" s="390"/>
      <c r="K37" s="390"/>
    </row>
    <row r="38" spans="1:11" s="392" customFormat="1" ht="48" x14ac:dyDescent="0.25">
      <c r="A38" s="400" t="s">
        <v>634</v>
      </c>
      <c r="B38" s="400" t="s">
        <v>635</v>
      </c>
      <c r="C38" s="400" t="s">
        <v>636</v>
      </c>
      <c r="D38" s="400" t="s">
        <v>637</v>
      </c>
      <c r="E38" s="400" t="s">
        <v>638</v>
      </c>
      <c r="F38" s="401" t="s">
        <v>639</v>
      </c>
      <c r="G38" s="401" t="s">
        <v>640</v>
      </c>
      <c r="H38" s="401" t="s">
        <v>641</v>
      </c>
      <c r="I38" s="402" t="s">
        <v>642</v>
      </c>
      <c r="J38" s="390"/>
      <c r="K38" s="390"/>
    </row>
    <row r="39" spans="1:11" s="392" customFormat="1" x14ac:dyDescent="0.25">
      <c r="A39" s="38">
        <v>1</v>
      </c>
      <c r="B39" s="38" t="s">
        <v>643</v>
      </c>
      <c r="C39" s="403" t="s">
        <v>644</v>
      </c>
      <c r="D39" s="372" t="s">
        <v>645</v>
      </c>
      <c r="E39" s="404">
        <v>2905</v>
      </c>
      <c r="F39" s="404" t="s">
        <v>646</v>
      </c>
      <c r="G39" s="404" t="s">
        <v>647</v>
      </c>
      <c r="H39" s="200">
        <v>2434000000</v>
      </c>
      <c r="I39" s="405">
        <v>0.86</v>
      </c>
      <c r="J39" s="390"/>
      <c r="K39" s="390"/>
    </row>
    <row r="40" spans="1:11" s="392" customFormat="1" x14ac:dyDescent="0.25">
      <c r="A40" s="38">
        <v>2</v>
      </c>
      <c r="B40" s="38" t="s">
        <v>618</v>
      </c>
      <c r="C40" s="403" t="s">
        <v>644</v>
      </c>
      <c r="D40" s="372" t="s">
        <v>648</v>
      </c>
      <c r="E40" s="404">
        <v>121</v>
      </c>
      <c r="F40" s="404" t="s">
        <v>646</v>
      </c>
      <c r="G40" s="404" t="s">
        <v>647</v>
      </c>
      <c r="H40" s="200">
        <v>121000000</v>
      </c>
      <c r="I40" s="405">
        <v>0.05</v>
      </c>
      <c r="J40" s="390"/>
      <c r="K40" s="390"/>
    </row>
    <row r="41" spans="1:11" s="392" customFormat="1" x14ac:dyDescent="0.25">
      <c r="A41" s="38">
        <v>3</v>
      </c>
      <c r="B41" s="38" t="s">
        <v>620</v>
      </c>
      <c r="C41" s="403" t="s">
        <v>644</v>
      </c>
      <c r="D41" s="372" t="s">
        <v>649</v>
      </c>
      <c r="E41" s="404">
        <v>50</v>
      </c>
      <c r="F41" s="404" t="s">
        <v>646</v>
      </c>
      <c r="G41" s="404" t="s">
        <v>647</v>
      </c>
      <c r="H41" s="200">
        <v>50000000</v>
      </c>
      <c r="I41" s="405">
        <v>0.01</v>
      </c>
      <c r="J41" s="390"/>
      <c r="K41" s="390"/>
    </row>
    <row r="42" spans="1:11" s="392" customFormat="1" x14ac:dyDescent="0.25">
      <c r="A42" s="38">
        <v>4</v>
      </c>
      <c r="B42" s="38" t="s">
        <v>622</v>
      </c>
      <c r="C42" s="403" t="s">
        <v>644</v>
      </c>
      <c r="D42" s="372" t="s">
        <v>650</v>
      </c>
      <c r="E42" s="404">
        <v>50</v>
      </c>
      <c r="F42" s="404" t="s">
        <v>646</v>
      </c>
      <c r="G42" s="404" t="s">
        <v>647</v>
      </c>
      <c r="H42" s="200">
        <v>27000000</v>
      </c>
      <c r="I42" s="405">
        <v>0.01</v>
      </c>
      <c r="J42" s="390"/>
      <c r="K42" s="390"/>
    </row>
    <row r="43" spans="1:11" s="392" customFormat="1" x14ac:dyDescent="0.25">
      <c r="A43" s="38">
        <v>5</v>
      </c>
      <c r="B43" s="38" t="s">
        <v>573</v>
      </c>
      <c r="C43" s="403" t="s">
        <v>644</v>
      </c>
      <c r="D43" s="372" t="s">
        <v>651</v>
      </c>
      <c r="E43" s="404">
        <v>50</v>
      </c>
      <c r="F43" s="404" t="s">
        <v>646</v>
      </c>
      <c r="G43" s="404" t="s">
        <v>647</v>
      </c>
      <c r="H43" s="200">
        <v>50000000</v>
      </c>
      <c r="I43" s="405">
        <v>0.01</v>
      </c>
      <c r="J43" s="390"/>
      <c r="K43" s="390"/>
    </row>
    <row r="44" spans="1:11" s="392" customFormat="1" x14ac:dyDescent="0.25">
      <c r="A44" s="38">
        <v>6</v>
      </c>
      <c r="B44" s="38" t="s">
        <v>652</v>
      </c>
      <c r="C44" s="403" t="s">
        <v>644</v>
      </c>
      <c r="D44" s="372" t="s">
        <v>653</v>
      </c>
      <c r="E44" s="404">
        <v>50</v>
      </c>
      <c r="F44" s="404" t="s">
        <v>646</v>
      </c>
      <c r="G44" s="404" t="s">
        <v>647</v>
      </c>
      <c r="H44" s="200">
        <v>27000000</v>
      </c>
      <c r="I44" s="405">
        <v>0.01</v>
      </c>
      <c r="J44" s="390"/>
      <c r="K44" s="390"/>
    </row>
    <row r="45" spans="1:11" s="392" customFormat="1" x14ac:dyDescent="0.25">
      <c r="A45" s="38">
        <v>7</v>
      </c>
      <c r="B45" s="38" t="s">
        <v>654</v>
      </c>
      <c r="C45" s="403" t="s">
        <v>644</v>
      </c>
      <c r="D45" s="372" t="s">
        <v>655</v>
      </c>
      <c r="E45" s="404">
        <v>50</v>
      </c>
      <c r="F45" s="404" t="s">
        <v>646</v>
      </c>
      <c r="G45" s="404" t="s">
        <v>647</v>
      </c>
      <c r="H45" s="200">
        <v>27000000</v>
      </c>
      <c r="I45" s="405">
        <v>0.01</v>
      </c>
      <c r="J45" s="390"/>
      <c r="K45" s="390"/>
    </row>
    <row r="46" spans="1:11" s="392" customFormat="1" x14ac:dyDescent="0.25">
      <c r="A46" s="38">
        <v>8</v>
      </c>
      <c r="B46" s="38" t="s">
        <v>656</v>
      </c>
      <c r="C46" s="403" t="s">
        <v>644</v>
      </c>
      <c r="D46" s="372" t="s">
        <v>657</v>
      </c>
      <c r="E46" s="404">
        <v>50</v>
      </c>
      <c r="F46" s="404" t="s">
        <v>646</v>
      </c>
      <c r="G46" s="404" t="s">
        <v>647</v>
      </c>
      <c r="H46" s="200">
        <v>50000000</v>
      </c>
      <c r="I46" s="405">
        <v>0.01</v>
      </c>
      <c r="J46" s="390"/>
      <c r="K46" s="390"/>
    </row>
    <row r="47" spans="1:11" s="392" customFormat="1" x14ac:dyDescent="0.25">
      <c r="A47" s="390"/>
      <c r="B47" s="390"/>
      <c r="C47" s="390"/>
      <c r="D47" s="390"/>
      <c r="E47" s="390"/>
      <c r="F47" s="390"/>
      <c r="G47" s="390"/>
      <c r="H47" s="444">
        <f>SUM(H39:H46)</f>
        <v>2786000000</v>
      </c>
      <c r="I47" s="390"/>
      <c r="J47" s="390"/>
      <c r="K47" s="390"/>
    </row>
    <row r="48" spans="1:11" s="392" customFormat="1" x14ac:dyDescent="0.25">
      <c r="A48" s="390"/>
      <c r="B48" s="390"/>
      <c r="C48" s="463" t="s">
        <v>658</v>
      </c>
      <c r="D48" s="463"/>
      <c r="E48" s="463"/>
      <c r="F48" s="390"/>
      <c r="G48" s="390"/>
      <c r="H48" s="390"/>
      <c r="I48" s="390"/>
      <c r="J48" s="390"/>
      <c r="K48" s="390"/>
    </row>
    <row r="49" spans="1:11" s="392" customFormat="1" ht="26.4" customHeight="1" x14ac:dyDescent="0.25">
      <c r="A49" s="400" t="s">
        <v>634</v>
      </c>
      <c r="B49" s="464" t="s">
        <v>635</v>
      </c>
      <c r="C49" s="465"/>
      <c r="D49" s="400" t="s">
        <v>636</v>
      </c>
      <c r="E49" s="400" t="s">
        <v>637</v>
      </c>
      <c r="F49" s="400" t="s">
        <v>638</v>
      </c>
      <c r="G49" s="401" t="s">
        <v>639</v>
      </c>
      <c r="H49" s="401" t="s">
        <v>640</v>
      </c>
      <c r="I49" s="401" t="s">
        <v>641</v>
      </c>
      <c r="J49" s="402" t="s">
        <v>659</v>
      </c>
      <c r="K49" s="390"/>
    </row>
    <row r="50" spans="1:11" s="392" customFormat="1" ht="26.4" customHeight="1" x14ac:dyDescent="0.25">
      <c r="A50" s="38">
        <v>1</v>
      </c>
      <c r="B50" s="460" t="s">
        <v>643</v>
      </c>
      <c r="C50" s="461"/>
      <c r="D50" s="403" t="s">
        <v>644</v>
      </c>
      <c r="E50" s="372" t="s">
        <v>660</v>
      </c>
      <c r="F50" s="404">
        <v>4500</v>
      </c>
      <c r="G50" s="404" t="s">
        <v>646</v>
      </c>
      <c r="H50" s="404" t="s">
        <v>647</v>
      </c>
      <c r="I50" s="200">
        <v>4500000000</v>
      </c>
      <c r="J50" s="405">
        <v>0.9</v>
      </c>
      <c r="K50" s="390"/>
    </row>
    <row r="51" spans="1:11" s="392" customFormat="1" ht="26.4" customHeight="1" x14ac:dyDescent="0.25">
      <c r="A51" s="38">
        <v>2</v>
      </c>
      <c r="B51" s="460" t="s">
        <v>618</v>
      </c>
      <c r="C51" s="461"/>
      <c r="D51" s="403" t="s">
        <v>644</v>
      </c>
      <c r="E51" s="372" t="s">
        <v>661</v>
      </c>
      <c r="F51" s="404">
        <v>200</v>
      </c>
      <c r="G51" s="404" t="s">
        <v>646</v>
      </c>
      <c r="H51" s="404" t="s">
        <v>647</v>
      </c>
      <c r="I51" s="200">
        <v>200000000</v>
      </c>
      <c r="J51" s="405">
        <v>0.04</v>
      </c>
      <c r="K51" s="390"/>
    </row>
    <row r="52" spans="1:11" s="392" customFormat="1" ht="26.4" customHeight="1" x14ac:dyDescent="0.25">
      <c r="A52" s="38">
        <v>3</v>
      </c>
      <c r="B52" s="460" t="s">
        <v>620</v>
      </c>
      <c r="C52" s="461"/>
      <c r="D52" s="403" t="s">
        <v>644</v>
      </c>
      <c r="E52" s="372" t="s">
        <v>649</v>
      </c>
      <c r="F52" s="404">
        <v>50</v>
      </c>
      <c r="G52" s="404" t="s">
        <v>646</v>
      </c>
      <c r="H52" s="404" t="s">
        <v>647</v>
      </c>
      <c r="I52" s="200">
        <v>50000000</v>
      </c>
      <c r="J52" s="405">
        <v>0.01</v>
      </c>
      <c r="K52" s="390"/>
    </row>
    <row r="53" spans="1:11" s="392" customFormat="1" x14ac:dyDescent="0.25">
      <c r="A53" s="38">
        <v>4</v>
      </c>
      <c r="B53" s="460" t="s">
        <v>622</v>
      </c>
      <c r="C53" s="461"/>
      <c r="D53" s="403" t="s">
        <v>644</v>
      </c>
      <c r="E53" s="372" t="s">
        <v>650</v>
      </c>
      <c r="F53" s="404">
        <v>50</v>
      </c>
      <c r="G53" s="404" t="s">
        <v>646</v>
      </c>
      <c r="H53" s="404" t="s">
        <v>647</v>
      </c>
      <c r="I53" s="200">
        <v>50000000</v>
      </c>
      <c r="J53" s="405">
        <v>0.01</v>
      </c>
      <c r="K53" s="390"/>
    </row>
    <row r="54" spans="1:11" s="392" customFormat="1" x14ac:dyDescent="0.25">
      <c r="A54" s="38">
        <v>5</v>
      </c>
      <c r="B54" s="460" t="s">
        <v>573</v>
      </c>
      <c r="C54" s="461"/>
      <c r="D54" s="403" t="s">
        <v>644</v>
      </c>
      <c r="E54" s="372" t="s">
        <v>651</v>
      </c>
      <c r="F54" s="404">
        <v>50</v>
      </c>
      <c r="G54" s="404" t="s">
        <v>646</v>
      </c>
      <c r="H54" s="404" t="s">
        <v>647</v>
      </c>
      <c r="I54" s="200">
        <v>50000000</v>
      </c>
      <c r="J54" s="405">
        <v>0.01</v>
      </c>
      <c r="K54" s="390"/>
    </row>
    <row r="55" spans="1:11" s="392" customFormat="1" x14ac:dyDescent="0.25">
      <c r="A55" s="38">
        <v>6</v>
      </c>
      <c r="B55" s="460" t="s">
        <v>652</v>
      </c>
      <c r="C55" s="461"/>
      <c r="D55" s="403" t="s">
        <v>644</v>
      </c>
      <c r="E55" s="372" t="s">
        <v>653</v>
      </c>
      <c r="F55" s="404">
        <v>50</v>
      </c>
      <c r="G55" s="404" t="s">
        <v>646</v>
      </c>
      <c r="H55" s="404" t="s">
        <v>647</v>
      </c>
      <c r="I55" s="200">
        <v>50000000</v>
      </c>
      <c r="J55" s="405">
        <v>0.01</v>
      </c>
      <c r="K55" s="390"/>
    </row>
    <row r="56" spans="1:11" s="392" customFormat="1" x14ac:dyDescent="0.25">
      <c r="A56" s="38">
        <v>7</v>
      </c>
      <c r="B56" s="460" t="s">
        <v>654</v>
      </c>
      <c r="C56" s="461"/>
      <c r="D56" s="403" t="s">
        <v>644</v>
      </c>
      <c r="E56" s="372" t="s">
        <v>655</v>
      </c>
      <c r="F56" s="404">
        <v>50</v>
      </c>
      <c r="G56" s="404" t="s">
        <v>646</v>
      </c>
      <c r="H56" s="404" t="s">
        <v>647</v>
      </c>
      <c r="I56" s="200">
        <v>50000000</v>
      </c>
      <c r="J56" s="405">
        <v>0.01</v>
      </c>
      <c r="K56" s="390"/>
    </row>
    <row r="57" spans="1:11" s="392" customFormat="1" x14ac:dyDescent="0.25">
      <c r="A57" s="38">
        <v>8</v>
      </c>
      <c r="B57" s="462" t="s">
        <v>656</v>
      </c>
      <c r="C57" s="462"/>
      <c r="D57" s="403" t="s">
        <v>644</v>
      </c>
      <c r="E57" s="372" t="s">
        <v>657</v>
      </c>
      <c r="F57" s="404">
        <v>50</v>
      </c>
      <c r="G57" s="404" t="s">
        <v>646</v>
      </c>
      <c r="H57" s="404" t="s">
        <v>647</v>
      </c>
      <c r="I57" s="200">
        <v>50000000</v>
      </c>
      <c r="J57" s="405">
        <v>0.01</v>
      </c>
      <c r="K57" s="390"/>
    </row>
    <row r="58" spans="1:11" s="392" customFormat="1" x14ac:dyDescent="0.25">
      <c r="A58" s="390"/>
      <c r="B58" s="390"/>
      <c r="C58" s="390"/>
      <c r="D58" s="390"/>
      <c r="E58" s="390"/>
      <c r="F58" s="390"/>
      <c r="G58" s="390"/>
      <c r="H58" s="390"/>
      <c r="I58" s="390"/>
      <c r="J58" s="390"/>
      <c r="K58" s="390"/>
    </row>
    <row r="59" spans="1:11" s="392" customFormat="1" x14ac:dyDescent="0.25">
      <c r="A59" s="390"/>
      <c r="B59" s="397" t="s">
        <v>662</v>
      </c>
      <c r="C59" s="390"/>
      <c r="D59" s="390"/>
      <c r="E59" s="390"/>
      <c r="F59" s="390"/>
      <c r="G59" s="390"/>
      <c r="H59" s="390"/>
      <c r="I59" s="390"/>
      <c r="J59" s="390"/>
      <c r="K59" s="390"/>
    </row>
    <row r="60" spans="1:11" s="392" customFormat="1" x14ac:dyDescent="0.25">
      <c r="A60" s="390"/>
      <c r="B60" s="390"/>
      <c r="C60" s="390" t="s">
        <v>663</v>
      </c>
      <c r="D60" s="390"/>
      <c r="E60" s="390"/>
      <c r="F60" s="390"/>
      <c r="G60" s="390"/>
      <c r="H60" s="390"/>
      <c r="I60" s="390"/>
      <c r="J60" s="390"/>
      <c r="K60" s="390"/>
    </row>
    <row r="61" spans="1:11" s="392" customFormat="1" x14ac:dyDescent="0.25">
      <c r="A61" s="390"/>
      <c r="B61" s="390"/>
      <c r="C61" s="390" t="s">
        <v>664</v>
      </c>
      <c r="D61" s="390"/>
      <c r="E61" s="390"/>
      <c r="F61" s="390"/>
      <c r="G61" s="390"/>
      <c r="H61" s="390"/>
      <c r="I61" s="390"/>
      <c r="J61" s="390"/>
      <c r="K61" s="390"/>
    </row>
    <row r="62" spans="1:11" s="392" customFormat="1" x14ac:dyDescent="0.25">
      <c r="A62" s="390"/>
      <c r="B62" s="390"/>
      <c r="C62" s="390"/>
      <c r="D62" s="390"/>
      <c r="E62" s="390"/>
      <c r="F62" s="390"/>
      <c r="G62" s="390"/>
      <c r="H62" s="390"/>
      <c r="I62" s="390"/>
      <c r="J62" s="390"/>
      <c r="K62" s="390"/>
    </row>
    <row r="63" spans="1:11" s="392" customFormat="1" x14ac:dyDescent="0.25">
      <c r="A63" s="390"/>
      <c r="B63" s="397" t="s">
        <v>665</v>
      </c>
      <c r="C63" s="390"/>
      <c r="D63" s="390"/>
      <c r="E63" s="390"/>
      <c r="F63" s="390"/>
      <c r="G63" s="390"/>
      <c r="H63" s="390"/>
      <c r="I63" s="390"/>
      <c r="J63" s="390"/>
      <c r="K63" s="390"/>
    </row>
    <row r="64" spans="1:11" s="392" customFormat="1" x14ac:dyDescent="0.25">
      <c r="A64" s="390"/>
      <c r="B64" s="390" t="s">
        <v>666</v>
      </c>
      <c r="C64" s="390"/>
      <c r="D64" s="390"/>
      <c r="E64" s="390"/>
      <c r="F64" s="390"/>
      <c r="G64" s="390"/>
      <c r="H64" s="390"/>
      <c r="I64" s="390"/>
      <c r="J64" s="390"/>
      <c r="K64" s="390"/>
    </row>
    <row r="65" spans="1:11" s="392" customFormat="1" x14ac:dyDescent="0.25">
      <c r="A65" s="390"/>
      <c r="B65" s="390"/>
      <c r="C65" s="390" t="s">
        <v>617</v>
      </c>
      <c r="D65" s="406" t="s">
        <v>618</v>
      </c>
      <c r="E65" s="406"/>
      <c r="F65" s="406"/>
      <c r="G65" s="390"/>
      <c r="H65" s="390"/>
      <c r="I65" s="390"/>
      <c r="J65" s="390"/>
      <c r="K65" s="390"/>
    </row>
    <row r="66" spans="1:11" s="392" customFormat="1" x14ac:dyDescent="0.25">
      <c r="A66" s="390"/>
      <c r="B66" s="390"/>
      <c r="C66" s="390" t="s">
        <v>619</v>
      </c>
      <c r="D66" s="406" t="s">
        <v>620</v>
      </c>
      <c r="E66" s="406"/>
      <c r="F66" s="406"/>
      <c r="G66" s="390"/>
      <c r="H66" s="390"/>
      <c r="I66" s="390"/>
      <c r="J66" s="390"/>
      <c r="K66" s="390"/>
    </row>
    <row r="67" spans="1:11" s="392" customFormat="1" x14ac:dyDescent="0.25">
      <c r="A67" s="390"/>
      <c r="B67" s="390"/>
      <c r="C67" s="390" t="s">
        <v>621</v>
      </c>
      <c r="D67" s="406" t="s">
        <v>622</v>
      </c>
      <c r="E67" s="406"/>
      <c r="F67" s="406"/>
      <c r="G67" s="390"/>
      <c r="H67" s="390"/>
      <c r="I67" s="390"/>
      <c r="J67" s="390"/>
      <c r="K67" s="390"/>
    </row>
    <row r="68" spans="1:11" s="392" customFormat="1" x14ac:dyDescent="0.25">
      <c r="A68" s="390"/>
      <c r="B68" s="390"/>
      <c r="C68" s="390" t="s">
        <v>621</v>
      </c>
      <c r="D68" s="406" t="s">
        <v>623</v>
      </c>
      <c r="E68" s="406"/>
      <c r="F68" s="406"/>
      <c r="G68" s="390"/>
      <c r="H68" s="390"/>
      <c r="I68" s="390"/>
      <c r="J68" s="390"/>
      <c r="K68" s="390"/>
    </row>
    <row r="69" spans="1:11" s="392" customFormat="1" x14ac:dyDescent="0.25">
      <c r="A69" s="390"/>
      <c r="B69" s="390"/>
      <c r="C69" s="390" t="s">
        <v>621</v>
      </c>
      <c r="D69" s="406" t="s">
        <v>624</v>
      </c>
      <c r="E69" s="406"/>
      <c r="F69" s="406"/>
      <c r="G69" s="390"/>
      <c r="H69" s="390"/>
      <c r="I69" s="390"/>
      <c r="J69" s="390"/>
      <c r="K69" s="390"/>
    </row>
    <row r="70" spans="1:11" s="392" customFormat="1" x14ac:dyDescent="0.25">
      <c r="A70" s="390"/>
      <c r="B70" s="390"/>
      <c r="C70" s="390" t="s">
        <v>667</v>
      </c>
      <c r="D70" s="406" t="s">
        <v>626</v>
      </c>
      <c r="E70" s="406"/>
      <c r="F70" s="406"/>
      <c r="G70" s="390"/>
      <c r="H70" s="390"/>
      <c r="I70" s="390"/>
      <c r="J70" s="390"/>
      <c r="K70" s="390"/>
    </row>
    <row r="71" spans="1:11" s="392" customFormat="1" x14ac:dyDescent="0.25">
      <c r="A71" s="390"/>
      <c r="B71" s="390"/>
      <c r="C71" s="390" t="s">
        <v>668</v>
      </c>
      <c r="D71" s="406" t="s">
        <v>669</v>
      </c>
      <c r="E71" s="406"/>
      <c r="F71" s="406"/>
      <c r="G71" s="390"/>
      <c r="H71" s="390"/>
      <c r="I71" s="390"/>
      <c r="J71" s="390"/>
      <c r="K71" s="390"/>
    </row>
    <row r="72" spans="1:11" s="392" customFormat="1" x14ac:dyDescent="0.25">
      <c r="A72" s="390"/>
      <c r="B72" s="390"/>
      <c r="C72" s="390"/>
      <c r="D72" s="390"/>
      <c r="E72" s="390"/>
      <c r="F72" s="390"/>
      <c r="G72" s="390"/>
      <c r="H72" s="390"/>
      <c r="I72" s="390"/>
      <c r="J72" s="390"/>
      <c r="K72" s="390"/>
    </row>
    <row r="73" spans="1:11" s="392" customFormat="1" x14ac:dyDescent="0.25">
      <c r="A73" s="390"/>
      <c r="B73" s="390" t="s">
        <v>670</v>
      </c>
      <c r="C73" s="390"/>
      <c r="D73" s="390"/>
      <c r="E73" s="390"/>
      <c r="F73" s="390"/>
      <c r="G73" s="390"/>
      <c r="H73" s="390"/>
      <c r="I73" s="390"/>
      <c r="J73" s="390"/>
      <c r="K73" s="390"/>
    </row>
    <row r="74" spans="1:11" s="392" customFormat="1" x14ac:dyDescent="0.25">
      <c r="A74" s="390"/>
      <c r="B74" s="390"/>
      <c r="C74" s="390" t="s">
        <v>671</v>
      </c>
      <c r="D74" s="390" t="s">
        <v>643</v>
      </c>
      <c r="E74" s="390"/>
      <c r="F74" s="390"/>
      <c r="G74" s="390"/>
      <c r="H74" s="390"/>
      <c r="I74" s="390"/>
      <c r="J74" s="390"/>
      <c r="K74" s="390"/>
    </row>
    <row r="75" spans="1:11" s="392" customFormat="1" x14ac:dyDescent="0.25">
      <c r="A75" s="390"/>
      <c r="B75" s="390"/>
      <c r="C75" s="390" t="s">
        <v>672</v>
      </c>
      <c r="D75" s="390" t="s">
        <v>673</v>
      </c>
      <c r="E75" s="390"/>
      <c r="F75" s="390"/>
      <c r="G75" s="390"/>
      <c r="H75" s="390"/>
      <c r="I75" s="390"/>
      <c r="J75" s="390"/>
      <c r="K75" s="390"/>
    </row>
    <row r="76" spans="1:11" s="392" customFormat="1" x14ac:dyDescent="0.25">
      <c r="A76" s="390"/>
      <c r="B76" s="390"/>
      <c r="C76" s="390" t="s">
        <v>674</v>
      </c>
      <c r="D76" s="390" t="s">
        <v>675</v>
      </c>
      <c r="E76" s="390"/>
      <c r="F76" s="390"/>
      <c r="G76" s="390"/>
      <c r="H76" s="390"/>
      <c r="I76" s="390"/>
      <c r="J76" s="390"/>
      <c r="K76" s="390"/>
    </row>
    <row r="77" spans="1:11" s="392" customFormat="1" x14ac:dyDescent="0.25">
      <c r="A77" s="390"/>
      <c r="B77" s="390"/>
      <c r="C77" s="390" t="s">
        <v>676</v>
      </c>
      <c r="D77" s="407">
        <v>0.9</v>
      </c>
      <c r="E77" s="390"/>
      <c r="F77" s="390"/>
      <c r="G77" s="390"/>
      <c r="H77" s="390"/>
      <c r="I77" s="390"/>
      <c r="J77" s="390"/>
      <c r="K77" s="390"/>
    </row>
    <row r="78" spans="1:11" s="392" customFormat="1" x14ac:dyDescent="0.25">
      <c r="A78" s="390"/>
      <c r="B78" s="390"/>
      <c r="C78" s="390" t="s">
        <v>677</v>
      </c>
      <c r="D78" s="407">
        <v>0.9</v>
      </c>
      <c r="E78" s="390"/>
      <c r="F78" s="390"/>
      <c r="G78" s="390"/>
      <c r="H78" s="390"/>
      <c r="I78" s="390"/>
      <c r="J78" s="390"/>
      <c r="K78" s="390"/>
    </row>
    <row r="79" spans="1:11" s="392" customFormat="1" x14ac:dyDescent="0.25">
      <c r="A79" s="390"/>
      <c r="B79" s="390"/>
      <c r="C79" s="390"/>
      <c r="D79" s="390"/>
      <c r="E79" s="390"/>
      <c r="F79" s="390"/>
      <c r="G79" s="390"/>
      <c r="H79" s="390"/>
      <c r="I79" s="390"/>
      <c r="J79" s="390"/>
      <c r="K79" s="390"/>
    </row>
    <row r="80" spans="1:11" s="392" customFormat="1" x14ac:dyDescent="0.25">
      <c r="A80" s="390"/>
      <c r="B80" s="390"/>
      <c r="C80" s="390"/>
      <c r="D80" s="390"/>
      <c r="E80" s="390"/>
      <c r="F80" s="390"/>
      <c r="G80" s="390"/>
      <c r="H80" s="390"/>
      <c r="I80" s="390"/>
      <c r="J80" s="390"/>
      <c r="K80" s="390"/>
    </row>
    <row r="81" spans="1:11" s="392" customFormat="1" x14ac:dyDescent="0.25">
      <c r="A81" s="390"/>
      <c r="B81" s="390"/>
      <c r="C81" s="390"/>
      <c r="D81" s="390"/>
      <c r="E81" s="390"/>
      <c r="F81" s="390"/>
      <c r="G81" s="390"/>
      <c r="H81" s="390"/>
      <c r="I81" s="390"/>
      <c r="J81" s="390"/>
      <c r="K81" s="390"/>
    </row>
    <row r="82" spans="1:11" s="392" customFormat="1" x14ac:dyDescent="0.25">
      <c r="A82" s="390"/>
      <c r="B82" s="390"/>
      <c r="C82" s="390"/>
      <c r="D82" s="390"/>
      <c r="E82" s="390"/>
      <c r="F82" s="390"/>
      <c r="G82" s="390"/>
      <c r="H82" s="390"/>
      <c r="I82" s="390"/>
      <c r="J82" s="390"/>
      <c r="K82" s="390"/>
    </row>
    <row r="83" spans="1:11" s="392" customFormat="1" x14ac:dyDescent="0.25">
      <c r="A83" s="390"/>
      <c r="B83" s="390"/>
      <c r="C83" s="390"/>
      <c r="D83" s="390"/>
      <c r="E83" s="390"/>
      <c r="F83" s="390"/>
      <c r="G83" s="390"/>
      <c r="H83" s="390"/>
      <c r="I83" s="390"/>
      <c r="J83" s="390"/>
      <c r="K83" s="390"/>
    </row>
    <row r="84" spans="1:11" s="392" customFormat="1" x14ac:dyDescent="0.25">
      <c r="A84" s="390"/>
      <c r="B84" s="390"/>
      <c r="C84" s="390"/>
      <c r="D84" s="390"/>
      <c r="E84" s="390"/>
      <c r="F84" s="390"/>
      <c r="G84" s="390"/>
      <c r="H84" s="390"/>
      <c r="I84" s="390"/>
      <c r="J84" s="390"/>
      <c r="K84" s="390"/>
    </row>
    <row r="85" spans="1:11" s="392" customFormat="1" x14ac:dyDescent="0.25">
      <c r="A85" s="390"/>
      <c r="B85" s="390"/>
      <c r="C85" s="390"/>
      <c r="D85" s="390"/>
      <c r="E85" s="390"/>
      <c r="F85" s="390"/>
      <c r="G85" s="390"/>
      <c r="H85" s="390"/>
      <c r="I85" s="390"/>
      <c r="J85" s="390"/>
      <c r="K85" s="390"/>
    </row>
    <row r="86" spans="1:11" s="392" customFormat="1" x14ac:dyDescent="0.25">
      <c r="A86" s="390"/>
      <c r="B86" s="390"/>
      <c r="C86" s="390"/>
      <c r="D86" s="390"/>
      <c r="E86" s="390"/>
      <c r="F86" s="390"/>
      <c r="G86" s="390"/>
      <c r="H86" s="390"/>
      <c r="I86" s="390"/>
      <c r="J86" s="390"/>
      <c r="K86" s="390"/>
    </row>
    <row r="87" spans="1:11" s="392" customFormat="1" x14ac:dyDescent="0.25">
      <c r="A87" s="390"/>
      <c r="B87" s="390"/>
      <c r="C87" s="390"/>
      <c r="D87" s="390"/>
      <c r="E87" s="390"/>
      <c r="F87" s="390"/>
      <c r="G87" s="390"/>
      <c r="H87" s="390"/>
      <c r="I87" s="390"/>
      <c r="J87" s="390"/>
      <c r="K87" s="390"/>
    </row>
    <row r="88" spans="1:11" s="392" customFormat="1" x14ac:dyDescent="0.25">
      <c r="A88" s="390"/>
      <c r="B88" s="390"/>
      <c r="C88" s="390"/>
      <c r="D88" s="390"/>
      <c r="E88" s="390"/>
      <c r="F88" s="390"/>
      <c r="G88" s="390"/>
      <c r="H88" s="390"/>
      <c r="I88" s="390"/>
      <c r="J88" s="390"/>
      <c r="K88" s="390"/>
    </row>
    <row r="89" spans="1:11" s="392" customFormat="1" x14ac:dyDescent="0.25">
      <c r="A89" s="390"/>
      <c r="B89" s="390"/>
      <c r="C89" s="390"/>
      <c r="D89" s="390"/>
      <c r="E89" s="390"/>
      <c r="F89" s="390"/>
      <c r="G89" s="390"/>
      <c r="H89" s="390"/>
      <c r="I89" s="390"/>
      <c r="J89" s="390"/>
      <c r="K89" s="390"/>
    </row>
    <row r="90" spans="1:11" s="392" customFormat="1" x14ac:dyDescent="0.25">
      <c r="A90" s="390"/>
      <c r="B90" s="390"/>
      <c r="C90" s="390"/>
      <c r="D90" s="390"/>
      <c r="E90" s="390"/>
      <c r="F90" s="390"/>
      <c r="G90" s="390"/>
      <c r="H90" s="390"/>
      <c r="I90" s="390"/>
      <c r="J90" s="390"/>
      <c r="K90" s="390"/>
    </row>
    <row r="91" spans="1:11" s="392" customFormat="1" x14ac:dyDescent="0.25">
      <c r="A91" s="390"/>
      <c r="B91" s="390"/>
      <c r="C91" s="390"/>
      <c r="D91" s="390"/>
      <c r="E91" s="390"/>
      <c r="F91" s="390"/>
      <c r="G91" s="390"/>
      <c r="H91" s="390"/>
      <c r="I91" s="390"/>
      <c r="J91" s="390"/>
      <c r="K91" s="390"/>
    </row>
    <row r="92" spans="1:11" s="392" customFormat="1" x14ac:dyDescent="0.25">
      <c r="A92" s="390"/>
      <c r="B92" s="390"/>
      <c r="C92" s="390"/>
      <c r="D92" s="390"/>
      <c r="E92" s="390"/>
      <c r="F92" s="390"/>
      <c r="G92" s="390"/>
      <c r="H92" s="390"/>
      <c r="I92" s="390"/>
      <c r="J92" s="390"/>
      <c r="K92" s="390"/>
    </row>
    <row r="93" spans="1:11" s="392" customFormat="1" x14ac:dyDescent="0.25">
      <c r="A93" s="390"/>
      <c r="B93" s="390"/>
      <c r="C93" s="390"/>
      <c r="D93" s="390"/>
      <c r="E93" s="390"/>
      <c r="F93" s="390"/>
      <c r="G93" s="390"/>
      <c r="H93" s="390"/>
      <c r="I93" s="390"/>
      <c r="J93" s="390"/>
      <c r="K93" s="390"/>
    </row>
    <row r="94" spans="1:11" s="392" customFormat="1" x14ac:dyDescent="0.25">
      <c r="A94" s="390"/>
      <c r="B94" s="390"/>
      <c r="C94" s="390"/>
      <c r="D94" s="390"/>
      <c r="E94" s="390"/>
      <c r="F94" s="390"/>
      <c r="G94" s="390"/>
      <c r="H94" s="390"/>
      <c r="I94" s="390"/>
      <c r="J94" s="390"/>
      <c r="K94" s="390"/>
    </row>
    <row r="95" spans="1:11" s="392" customFormat="1" x14ac:dyDescent="0.25">
      <c r="A95" s="390"/>
      <c r="B95" s="390"/>
      <c r="C95" s="390"/>
      <c r="D95" s="390"/>
      <c r="E95" s="390"/>
      <c r="F95" s="390"/>
      <c r="G95" s="390"/>
      <c r="H95" s="390"/>
      <c r="I95" s="390"/>
      <c r="J95" s="390"/>
      <c r="K95" s="390"/>
    </row>
    <row r="96" spans="1:11" s="392" customFormat="1" x14ac:dyDescent="0.25">
      <c r="A96" s="390"/>
      <c r="B96" s="390"/>
      <c r="C96" s="390"/>
      <c r="D96" s="390"/>
      <c r="E96" s="390"/>
      <c r="F96" s="390"/>
      <c r="G96" s="390"/>
      <c r="H96" s="390"/>
      <c r="I96" s="390"/>
      <c r="J96" s="390"/>
      <c r="K96" s="390"/>
    </row>
    <row r="97" spans="1:11" s="392" customFormat="1" x14ac:dyDescent="0.25">
      <c r="A97" s="390"/>
      <c r="B97" s="390"/>
      <c r="C97" s="390"/>
      <c r="D97" s="390"/>
      <c r="E97" s="390"/>
      <c r="F97" s="390"/>
      <c r="G97" s="390"/>
      <c r="H97" s="390"/>
      <c r="I97" s="390"/>
      <c r="J97" s="390"/>
      <c r="K97" s="390"/>
    </row>
    <row r="98" spans="1:11" s="392" customFormat="1" x14ac:dyDescent="0.25">
      <c r="A98" s="390"/>
      <c r="B98" s="390"/>
      <c r="C98" s="390"/>
      <c r="D98" s="390"/>
      <c r="E98" s="390"/>
      <c r="F98" s="390"/>
      <c r="G98" s="390"/>
      <c r="H98" s="390"/>
      <c r="I98" s="390"/>
      <c r="J98" s="390"/>
      <c r="K98" s="390"/>
    </row>
    <row r="99" spans="1:11" s="392" customFormat="1" x14ac:dyDescent="0.25">
      <c r="A99" s="390"/>
      <c r="B99" s="390"/>
      <c r="C99" s="390"/>
      <c r="D99" s="390"/>
      <c r="E99" s="390"/>
      <c r="F99" s="390"/>
      <c r="G99" s="390"/>
      <c r="H99" s="390"/>
      <c r="I99" s="390"/>
      <c r="J99" s="390"/>
      <c r="K99" s="390"/>
    </row>
    <row r="100" spans="1:11" s="392" customFormat="1" x14ac:dyDescent="0.25">
      <c r="A100" s="390"/>
      <c r="B100" s="390"/>
      <c r="C100" s="390"/>
      <c r="D100" s="390"/>
      <c r="E100" s="390"/>
      <c r="F100" s="390"/>
      <c r="G100" s="390"/>
      <c r="H100" s="390"/>
      <c r="I100" s="390"/>
      <c r="J100" s="390"/>
      <c r="K100" s="390"/>
    </row>
    <row r="101" spans="1:11" s="392" customFormat="1" x14ac:dyDescent="0.25">
      <c r="A101" s="390"/>
      <c r="B101" s="390"/>
      <c r="C101" s="390"/>
      <c r="D101" s="390"/>
      <c r="E101" s="390"/>
      <c r="F101" s="390"/>
      <c r="G101" s="390"/>
      <c r="H101" s="390"/>
      <c r="I101" s="390"/>
      <c r="J101" s="390"/>
      <c r="K101" s="390"/>
    </row>
    <row r="102" spans="1:11" s="392" customFormat="1" x14ac:dyDescent="0.25">
      <c r="A102" s="390"/>
      <c r="B102" s="390"/>
      <c r="C102" s="390"/>
      <c r="D102" s="390"/>
      <c r="E102" s="390"/>
      <c r="F102" s="390"/>
      <c r="G102" s="390"/>
      <c r="H102" s="390"/>
      <c r="I102" s="390"/>
      <c r="J102" s="390"/>
      <c r="K102" s="390"/>
    </row>
    <row r="103" spans="1:11" s="392" customFormat="1" x14ac:dyDescent="0.25">
      <c r="A103" s="390"/>
      <c r="B103" s="390"/>
      <c r="C103" s="390"/>
      <c r="D103" s="390"/>
      <c r="E103" s="390"/>
      <c r="F103" s="390"/>
      <c r="G103" s="390"/>
      <c r="H103" s="390"/>
      <c r="I103" s="390"/>
      <c r="J103" s="390"/>
      <c r="K103" s="390"/>
    </row>
    <row r="104" spans="1:11" s="392" customFormat="1" x14ac:dyDescent="0.25">
      <c r="A104" s="390"/>
      <c r="B104" s="390"/>
      <c r="C104" s="390"/>
      <c r="D104" s="390"/>
      <c r="E104" s="390"/>
      <c r="F104" s="390"/>
      <c r="G104" s="390"/>
      <c r="H104" s="390"/>
      <c r="I104" s="390"/>
      <c r="J104" s="390"/>
      <c r="K104" s="390"/>
    </row>
    <row r="105" spans="1:11" s="392" customFormat="1" x14ac:dyDescent="0.25">
      <c r="A105" s="390"/>
      <c r="B105" s="390"/>
      <c r="C105" s="390"/>
      <c r="D105" s="390"/>
      <c r="E105" s="390"/>
      <c r="F105" s="390"/>
      <c r="G105" s="390"/>
      <c r="H105" s="390"/>
      <c r="I105" s="390"/>
      <c r="J105" s="390"/>
      <c r="K105" s="390"/>
    </row>
    <row r="106" spans="1:11" s="392" customFormat="1" x14ac:dyDescent="0.25">
      <c r="A106" s="390"/>
      <c r="B106" s="390"/>
      <c r="C106" s="390"/>
      <c r="D106" s="390"/>
      <c r="E106" s="390"/>
      <c r="F106" s="390"/>
      <c r="G106" s="390"/>
      <c r="H106" s="390"/>
      <c r="I106" s="390"/>
      <c r="J106" s="390"/>
      <c r="K106" s="390"/>
    </row>
    <row r="107" spans="1:11" s="392" customFormat="1" x14ac:dyDescent="0.25">
      <c r="A107" s="390"/>
      <c r="B107" s="390"/>
      <c r="C107" s="390"/>
      <c r="D107" s="390"/>
      <c r="E107" s="390"/>
      <c r="F107" s="390"/>
      <c r="G107" s="390"/>
      <c r="H107" s="390"/>
      <c r="I107" s="390"/>
      <c r="J107" s="390"/>
      <c r="K107" s="390"/>
    </row>
    <row r="108" spans="1:11" s="392" customFormat="1" x14ac:dyDescent="0.25">
      <c r="A108" s="390"/>
      <c r="B108" s="390"/>
      <c r="C108" s="390"/>
      <c r="D108" s="390"/>
      <c r="E108" s="390"/>
      <c r="F108" s="390"/>
      <c r="G108" s="390"/>
      <c r="H108" s="390"/>
      <c r="I108" s="390"/>
      <c r="J108" s="390"/>
      <c r="K108" s="390"/>
    </row>
    <row r="109" spans="1:11" s="392" customFormat="1" x14ac:dyDescent="0.25">
      <c r="A109" s="390"/>
      <c r="B109" s="390"/>
      <c r="C109" s="390"/>
      <c r="D109" s="390"/>
      <c r="E109" s="390"/>
      <c r="F109" s="390"/>
      <c r="G109" s="390"/>
      <c r="H109" s="390"/>
      <c r="I109" s="390"/>
      <c r="J109" s="390"/>
      <c r="K109" s="390"/>
    </row>
    <row r="110" spans="1:11" s="392" customFormat="1" x14ac:dyDescent="0.25">
      <c r="A110" s="366"/>
      <c r="B110" s="366"/>
      <c r="C110" s="366"/>
      <c r="D110" s="366"/>
      <c r="E110" s="366"/>
      <c r="I110" s="408"/>
    </row>
    <row r="111" spans="1:11" s="392" customFormat="1" x14ac:dyDescent="0.25">
      <c r="A111" s="366"/>
      <c r="B111" s="366"/>
      <c r="C111" s="366"/>
      <c r="D111" s="366"/>
      <c r="E111" s="366"/>
      <c r="I111" s="408"/>
    </row>
    <row r="112" spans="1:11" s="392" customFormat="1" x14ac:dyDescent="0.25">
      <c r="A112" s="366"/>
      <c r="B112" s="366"/>
      <c r="C112" s="366"/>
      <c r="D112" s="366"/>
      <c r="E112" s="366"/>
      <c r="I112" s="408"/>
    </row>
    <row r="113" spans="1:9" s="392" customFormat="1" x14ac:dyDescent="0.25">
      <c r="A113" s="366"/>
      <c r="B113" s="366"/>
      <c r="C113" s="366"/>
      <c r="D113" s="366"/>
      <c r="E113" s="366"/>
      <c r="I113" s="408"/>
    </row>
    <row r="114" spans="1:9" s="392" customFormat="1" x14ac:dyDescent="0.25">
      <c r="A114" s="366"/>
      <c r="B114" s="366"/>
      <c r="C114" s="366"/>
      <c r="D114" s="366"/>
      <c r="E114" s="366"/>
      <c r="I114" s="408"/>
    </row>
    <row r="115" spans="1:9" s="392" customFormat="1" x14ac:dyDescent="0.25">
      <c r="A115" s="366"/>
      <c r="B115" s="366"/>
      <c r="C115" s="366"/>
      <c r="D115" s="366"/>
      <c r="E115" s="366"/>
      <c r="I115" s="408"/>
    </row>
    <row r="116" spans="1:9" s="392" customFormat="1" x14ac:dyDescent="0.25">
      <c r="A116" s="366"/>
      <c r="B116" s="366"/>
      <c r="C116" s="366"/>
      <c r="D116" s="366"/>
      <c r="E116" s="366"/>
      <c r="I116" s="408"/>
    </row>
    <row r="117" spans="1:9" s="392" customFormat="1" x14ac:dyDescent="0.25">
      <c r="A117" s="366"/>
      <c r="B117" s="366"/>
      <c r="C117" s="366"/>
      <c r="D117" s="366"/>
      <c r="E117" s="366"/>
      <c r="I117" s="408"/>
    </row>
    <row r="118" spans="1:9" s="392" customFormat="1" x14ac:dyDescent="0.25">
      <c r="A118" s="366"/>
      <c r="B118" s="366"/>
      <c r="C118" s="366"/>
      <c r="D118" s="366"/>
      <c r="E118" s="366"/>
      <c r="I118" s="408"/>
    </row>
    <row r="119" spans="1:9" s="392" customFormat="1" x14ac:dyDescent="0.25">
      <c r="A119" s="366"/>
      <c r="B119" s="366"/>
      <c r="C119" s="366"/>
      <c r="D119" s="366"/>
      <c r="E119" s="366"/>
      <c r="I119" s="408"/>
    </row>
    <row r="120" spans="1:9" s="392" customFormat="1" x14ac:dyDescent="0.25">
      <c r="A120" s="366"/>
      <c r="B120" s="366"/>
      <c r="C120" s="366"/>
      <c r="D120" s="366"/>
      <c r="E120" s="366"/>
      <c r="I120" s="408"/>
    </row>
    <row r="121" spans="1:9" s="392" customFormat="1" x14ac:dyDescent="0.25">
      <c r="A121" s="366"/>
      <c r="B121" s="366"/>
      <c r="C121" s="366"/>
      <c r="D121" s="366"/>
      <c r="E121" s="366"/>
      <c r="I121" s="408"/>
    </row>
    <row r="122" spans="1:9" s="392" customFormat="1" x14ac:dyDescent="0.25">
      <c r="A122" s="366"/>
      <c r="B122" s="366"/>
      <c r="C122" s="366"/>
      <c r="D122" s="366"/>
      <c r="E122" s="366"/>
      <c r="I122" s="408"/>
    </row>
    <row r="123" spans="1:9" s="392" customFormat="1" x14ac:dyDescent="0.25">
      <c r="A123" s="366"/>
      <c r="B123" s="366"/>
      <c r="C123" s="366"/>
      <c r="D123" s="366"/>
      <c r="E123" s="366"/>
      <c r="I123" s="408"/>
    </row>
    <row r="124" spans="1:9" s="392" customFormat="1" x14ac:dyDescent="0.25">
      <c r="A124" s="366"/>
      <c r="B124" s="366"/>
      <c r="C124" s="366"/>
      <c r="D124" s="366"/>
      <c r="E124" s="366"/>
      <c r="I124" s="408"/>
    </row>
    <row r="125" spans="1:9" s="392" customFormat="1" x14ac:dyDescent="0.25">
      <c r="A125" s="366"/>
      <c r="B125" s="366"/>
      <c r="C125" s="366"/>
      <c r="D125" s="366"/>
      <c r="E125" s="366"/>
      <c r="I125" s="408"/>
    </row>
    <row r="126" spans="1:9" s="392" customFormat="1" x14ac:dyDescent="0.25">
      <c r="A126" s="366"/>
      <c r="B126" s="366"/>
      <c r="C126" s="366"/>
      <c r="D126" s="366"/>
      <c r="E126" s="366"/>
      <c r="I126" s="408"/>
    </row>
    <row r="127" spans="1:9" s="392" customFormat="1" x14ac:dyDescent="0.25">
      <c r="A127" s="366"/>
      <c r="B127" s="366"/>
      <c r="C127" s="366"/>
      <c r="D127" s="366"/>
      <c r="E127" s="366"/>
      <c r="I127" s="408"/>
    </row>
    <row r="128" spans="1:9" s="392" customFormat="1" x14ac:dyDescent="0.25">
      <c r="A128" s="366"/>
      <c r="B128" s="366"/>
      <c r="C128" s="366"/>
      <c r="D128" s="366"/>
      <c r="E128" s="366"/>
      <c r="I128" s="408"/>
    </row>
    <row r="129" spans="1:9" s="392" customFormat="1" x14ac:dyDescent="0.25">
      <c r="A129" s="366"/>
      <c r="B129" s="366"/>
      <c r="C129" s="366"/>
      <c r="D129" s="366"/>
      <c r="E129" s="366"/>
      <c r="I129" s="408"/>
    </row>
    <row r="130" spans="1:9" s="392" customFormat="1" x14ac:dyDescent="0.25">
      <c r="A130" s="366"/>
      <c r="B130" s="366"/>
      <c r="C130" s="366"/>
      <c r="D130" s="366"/>
      <c r="E130" s="366"/>
      <c r="I130" s="408"/>
    </row>
    <row r="131" spans="1:9" s="392" customFormat="1" x14ac:dyDescent="0.25">
      <c r="A131" s="366"/>
      <c r="B131" s="366"/>
      <c r="C131" s="366"/>
      <c r="D131" s="366"/>
      <c r="E131" s="366"/>
      <c r="I131" s="408"/>
    </row>
    <row r="132" spans="1:9" s="392" customFormat="1" x14ac:dyDescent="0.25">
      <c r="A132" s="366"/>
      <c r="B132" s="366"/>
      <c r="C132" s="366"/>
      <c r="D132" s="366"/>
      <c r="E132" s="366"/>
      <c r="I132" s="408"/>
    </row>
    <row r="133" spans="1:9" s="392" customFormat="1" x14ac:dyDescent="0.25">
      <c r="A133" s="366"/>
      <c r="B133" s="366"/>
      <c r="C133" s="366"/>
      <c r="D133" s="366"/>
      <c r="E133" s="366"/>
      <c r="I133" s="408"/>
    </row>
    <row r="134" spans="1:9" s="392" customFormat="1" x14ac:dyDescent="0.25">
      <c r="A134" s="366"/>
      <c r="B134" s="366"/>
      <c r="C134" s="366"/>
      <c r="D134" s="366"/>
      <c r="E134" s="366"/>
      <c r="I134" s="408"/>
    </row>
    <row r="135" spans="1:9" s="392" customFormat="1" x14ac:dyDescent="0.25">
      <c r="A135" s="366"/>
      <c r="B135" s="366"/>
      <c r="C135" s="366"/>
      <c r="D135" s="366"/>
      <c r="E135" s="366"/>
      <c r="I135" s="408"/>
    </row>
    <row r="136" spans="1:9" s="392" customFormat="1" x14ac:dyDescent="0.25">
      <c r="A136" s="366"/>
      <c r="B136" s="366"/>
      <c r="C136" s="366"/>
      <c r="D136" s="366"/>
      <c r="E136" s="366"/>
      <c r="I136" s="408"/>
    </row>
    <row r="137" spans="1:9" s="392" customFormat="1" x14ac:dyDescent="0.25">
      <c r="A137" s="366"/>
      <c r="B137" s="366"/>
      <c r="C137" s="366"/>
      <c r="D137" s="366"/>
      <c r="E137" s="366"/>
      <c r="I137" s="408"/>
    </row>
    <row r="138" spans="1:9" s="392" customFormat="1" x14ac:dyDescent="0.25">
      <c r="A138" s="366"/>
      <c r="B138" s="366"/>
      <c r="C138" s="366"/>
      <c r="D138" s="366"/>
      <c r="E138" s="366"/>
      <c r="I138" s="408"/>
    </row>
    <row r="139" spans="1:9" s="392" customFormat="1" x14ac:dyDescent="0.25">
      <c r="A139" s="366"/>
      <c r="B139" s="366"/>
      <c r="C139" s="366"/>
      <c r="D139" s="366"/>
      <c r="E139" s="366"/>
      <c r="I139" s="408"/>
    </row>
    <row r="140" spans="1:9" s="409" customFormat="1" x14ac:dyDescent="0.25">
      <c r="A140" s="370"/>
      <c r="B140" s="370"/>
      <c r="C140" s="370"/>
      <c r="D140" s="370"/>
      <c r="E140" s="370"/>
      <c r="I140" s="410"/>
    </row>
    <row r="141" spans="1:9" s="392" customFormat="1" x14ac:dyDescent="0.25">
      <c r="A141" s="366"/>
      <c r="B141" s="366"/>
      <c r="C141" s="366"/>
      <c r="D141" s="366"/>
      <c r="E141" s="366"/>
      <c r="I141" s="408"/>
    </row>
    <row r="142" spans="1:9" s="392" customFormat="1" x14ac:dyDescent="0.25">
      <c r="A142" s="366"/>
      <c r="B142" s="366"/>
      <c r="C142" s="366"/>
      <c r="D142" s="366"/>
      <c r="E142" s="366"/>
      <c r="I142" s="408"/>
    </row>
    <row r="143" spans="1:9" s="392" customFormat="1" x14ac:dyDescent="0.25">
      <c r="A143" s="370"/>
      <c r="B143" s="366"/>
      <c r="C143" s="366"/>
      <c r="D143" s="366"/>
      <c r="E143" s="366"/>
      <c r="I143" s="408"/>
    </row>
    <row r="144" spans="1:9" s="392" customFormat="1" x14ac:dyDescent="0.25">
      <c r="A144" s="371"/>
      <c r="B144" s="371"/>
      <c r="C144" s="371"/>
      <c r="D144" s="371"/>
      <c r="E144" s="371"/>
      <c r="F144" s="411"/>
      <c r="G144" s="411"/>
      <c r="H144" s="411"/>
      <c r="I144" s="408"/>
    </row>
    <row r="145" spans="1:9" s="392" customFormat="1" x14ac:dyDescent="0.25">
      <c r="A145" s="366"/>
      <c r="B145" s="366"/>
      <c r="C145" s="366"/>
      <c r="D145" s="366"/>
      <c r="E145" s="366"/>
      <c r="G145" s="408"/>
      <c r="I145" s="408"/>
    </row>
    <row r="146" spans="1:9" s="392" customFormat="1" x14ac:dyDescent="0.25">
      <c r="A146" s="366"/>
      <c r="B146" s="366"/>
      <c r="C146" s="366"/>
      <c r="D146" s="366"/>
      <c r="E146" s="366"/>
      <c r="G146" s="408"/>
      <c r="I146" s="408"/>
    </row>
    <row r="147" spans="1:9" s="392" customFormat="1" x14ac:dyDescent="0.25">
      <c r="A147" s="366"/>
      <c r="B147" s="366"/>
      <c r="C147" s="366"/>
      <c r="D147" s="366"/>
      <c r="E147" s="366"/>
      <c r="G147" s="408"/>
      <c r="I147" s="408"/>
    </row>
    <row r="148" spans="1:9" s="392" customFormat="1" x14ac:dyDescent="0.25">
      <c r="A148" s="366"/>
      <c r="B148" s="366"/>
      <c r="C148" s="366"/>
      <c r="D148" s="366"/>
      <c r="E148" s="366"/>
      <c r="G148" s="408"/>
      <c r="I148" s="408"/>
    </row>
    <row r="149" spans="1:9" s="392" customFormat="1" x14ac:dyDescent="0.25">
      <c r="A149" s="366"/>
      <c r="B149" s="366"/>
      <c r="C149" s="366"/>
      <c r="D149" s="366"/>
      <c r="E149" s="366"/>
      <c r="G149" s="408"/>
      <c r="I149" s="408"/>
    </row>
    <row r="150" spans="1:9" s="409" customFormat="1" x14ac:dyDescent="0.25">
      <c r="A150" s="370"/>
      <c r="B150" s="370"/>
      <c r="C150" s="370"/>
      <c r="D150" s="370"/>
      <c r="E150" s="370"/>
      <c r="G150" s="410"/>
      <c r="I150" s="410"/>
    </row>
    <row r="151" spans="1:9" s="392" customFormat="1" x14ac:dyDescent="0.25">
      <c r="A151" s="366"/>
      <c r="B151" s="366"/>
      <c r="C151" s="366"/>
      <c r="D151" s="366"/>
      <c r="E151" s="366"/>
      <c r="I151" s="408"/>
    </row>
    <row r="152" spans="1:9" s="392" customFormat="1" x14ac:dyDescent="0.25">
      <c r="A152" s="366"/>
      <c r="B152" s="366"/>
      <c r="C152" s="366"/>
      <c r="D152" s="366"/>
      <c r="E152" s="366"/>
      <c r="I152" s="408"/>
    </row>
    <row r="153" spans="1:9" s="392" customFormat="1" x14ac:dyDescent="0.25">
      <c r="A153" s="366"/>
      <c r="B153" s="366"/>
      <c r="C153" s="366"/>
      <c r="D153" s="366"/>
      <c r="E153" s="366"/>
      <c r="I153" s="408"/>
    </row>
    <row r="154" spans="1:9" s="392" customFormat="1" x14ac:dyDescent="0.25">
      <c r="A154" s="366"/>
      <c r="B154" s="366"/>
      <c r="C154" s="366"/>
      <c r="D154" s="366"/>
      <c r="E154" s="366"/>
      <c r="I154" s="408"/>
    </row>
    <row r="155" spans="1:9" s="392" customFormat="1" x14ac:dyDescent="0.25">
      <c r="A155" s="366"/>
      <c r="B155" s="366"/>
      <c r="C155" s="366"/>
      <c r="D155" s="366"/>
      <c r="E155" s="366"/>
      <c r="I155" s="408"/>
    </row>
    <row r="156" spans="1:9" s="392" customFormat="1" x14ac:dyDescent="0.25">
      <c r="A156" s="366"/>
      <c r="B156" s="366"/>
      <c r="C156" s="366"/>
      <c r="D156" s="366"/>
      <c r="E156" s="366"/>
      <c r="I156" s="408"/>
    </row>
    <row r="157" spans="1:9" s="392" customFormat="1" x14ac:dyDescent="0.25">
      <c r="A157" s="366"/>
      <c r="B157" s="366"/>
      <c r="C157" s="366"/>
      <c r="D157" s="366"/>
      <c r="E157" s="366"/>
      <c r="I157" s="408"/>
    </row>
    <row r="158" spans="1:9" s="392" customFormat="1" x14ac:dyDescent="0.25">
      <c r="A158" s="366"/>
      <c r="B158" s="366"/>
      <c r="C158" s="366"/>
      <c r="D158" s="366"/>
      <c r="E158" s="366"/>
      <c r="I158" s="408"/>
    </row>
    <row r="159" spans="1:9" s="392" customFormat="1" x14ac:dyDescent="0.25">
      <c r="A159" s="366"/>
      <c r="B159" s="366"/>
      <c r="C159" s="366"/>
      <c r="D159" s="366"/>
      <c r="E159" s="366"/>
      <c r="I159" s="408"/>
    </row>
    <row r="160" spans="1:9" s="392" customFormat="1" x14ac:dyDescent="0.25">
      <c r="A160" s="366"/>
      <c r="B160" s="366"/>
      <c r="C160" s="366"/>
      <c r="D160" s="366"/>
      <c r="E160" s="366"/>
      <c r="I160" s="408"/>
    </row>
    <row r="161" spans="1:9" s="392" customFormat="1" x14ac:dyDescent="0.25">
      <c r="A161" s="366"/>
      <c r="B161" s="366"/>
      <c r="C161" s="366"/>
      <c r="D161" s="366"/>
      <c r="E161" s="366"/>
      <c r="I161" s="408"/>
    </row>
    <row r="162" spans="1:9" s="392" customFormat="1" x14ac:dyDescent="0.25">
      <c r="A162" s="366"/>
      <c r="B162" s="366"/>
      <c r="C162" s="366"/>
      <c r="D162" s="366"/>
      <c r="E162" s="366"/>
      <c r="I162" s="408"/>
    </row>
    <row r="163" spans="1:9" s="392" customFormat="1" x14ac:dyDescent="0.25">
      <c r="A163" s="366"/>
      <c r="B163" s="366"/>
      <c r="C163" s="366"/>
      <c r="D163" s="366"/>
      <c r="E163" s="366"/>
      <c r="I163" s="408"/>
    </row>
    <row r="164" spans="1:9" s="392" customFormat="1" x14ac:dyDescent="0.25">
      <c r="A164" s="366"/>
      <c r="B164" s="366"/>
      <c r="C164" s="366"/>
      <c r="D164" s="366"/>
      <c r="E164" s="366"/>
      <c r="I164" s="408"/>
    </row>
    <row r="165" spans="1:9" s="392" customFormat="1" x14ac:dyDescent="0.25">
      <c r="A165" s="366"/>
      <c r="B165" s="366"/>
      <c r="C165" s="366"/>
      <c r="D165" s="366"/>
      <c r="E165" s="366"/>
      <c r="I165" s="408"/>
    </row>
    <row r="166" spans="1:9" s="392" customFormat="1" x14ac:dyDescent="0.25">
      <c r="A166" s="366"/>
      <c r="B166" s="366"/>
      <c r="C166" s="366"/>
      <c r="D166" s="366"/>
      <c r="E166" s="366"/>
      <c r="I166" s="408"/>
    </row>
    <row r="167" spans="1:9" s="392" customFormat="1" x14ac:dyDescent="0.25">
      <c r="A167" s="366"/>
      <c r="B167" s="366"/>
      <c r="C167" s="366"/>
      <c r="D167" s="366"/>
      <c r="E167" s="366"/>
      <c r="I167" s="408"/>
    </row>
    <row r="168" spans="1:9" s="392" customFormat="1" x14ac:dyDescent="0.25">
      <c r="A168" s="366"/>
      <c r="B168" s="366"/>
      <c r="C168" s="366"/>
      <c r="D168" s="366"/>
      <c r="E168" s="366"/>
      <c r="I168" s="408"/>
    </row>
    <row r="169" spans="1:9" s="392" customFormat="1" x14ac:dyDescent="0.25">
      <c r="A169" s="366"/>
      <c r="B169" s="366"/>
      <c r="C169" s="366"/>
      <c r="D169" s="366"/>
      <c r="E169" s="366"/>
      <c r="I169" s="408"/>
    </row>
    <row r="170" spans="1:9" s="392" customFormat="1" x14ac:dyDescent="0.25">
      <c r="A170" s="366"/>
      <c r="B170" s="366"/>
      <c r="C170" s="366"/>
      <c r="D170" s="366"/>
      <c r="E170" s="366"/>
      <c r="I170" s="408"/>
    </row>
    <row r="171" spans="1:9" s="392" customFormat="1" x14ac:dyDescent="0.25">
      <c r="A171" s="366"/>
      <c r="B171" s="366"/>
      <c r="C171" s="366"/>
      <c r="D171" s="366"/>
      <c r="E171" s="366"/>
      <c r="I171" s="408"/>
    </row>
    <row r="172" spans="1:9" s="392" customFormat="1" x14ac:dyDescent="0.25">
      <c r="A172" s="366"/>
      <c r="B172" s="366"/>
      <c r="C172" s="366"/>
      <c r="D172" s="366"/>
      <c r="E172" s="366"/>
      <c r="I172" s="408"/>
    </row>
    <row r="173" spans="1:9" s="392" customFormat="1" x14ac:dyDescent="0.25">
      <c r="A173" s="366"/>
      <c r="B173" s="366"/>
      <c r="C173" s="366"/>
      <c r="D173" s="366"/>
      <c r="E173" s="366"/>
      <c r="I173" s="408"/>
    </row>
    <row r="174" spans="1:9" s="392" customFormat="1" x14ac:dyDescent="0.25">
      <c r="A174" s="366"/>
      <c r="B174" s="366"/>
      <c r="C174" s="366"/>
      <c r="D174" s="366"/>
      <c r="E174" s="366"/>
      <c r="I174" s="408"/>
    </row>
    <row r="175" spans="1:9" s="392" customFormat="1" x14ac:dyDescent="0.25">
      <c r="A175" s="366"/>
      <c r="B175" s="366"/>
      <c r="C175" s="366"/>
      <c r="D175" s="366"/>
      <c r="E175" s="366"/>
      <c r="I175" s="408"/>
    </row>
    <row r="176" spans="1:9" s="392" customFormat="1" x14ac:dyDescent="0.25">
      <c r="A176" s="366"/>
      <c r="B176" s="366"/>
      <c r="C176" s="366"/>
      <c r="D176" s="366"/>
      <c r="E176" s="366"/>
      <c r="I176" s="408"/>
    </row>
    <row r="177" spans="1:9" s="392" customFormat="1" x14ac:dyDescent="0.25">
      <c r="A177" s="366"/>
      <c r="B177" s="366"/>
      <c r="C177" s="366"/>
      <c r="D177" s="366"/>
      <c r="E177" s="366"/>
      <c r="I177" s="408"/>
    </row>
    <row r="178" spans="1:9" s="392" customFormat="1" x14ac:dyDescent="0.25">
      <c r="A178" s="366"/>
      <c r="B178" s="366"/>
      <c r="C178" s="366"/>
      <c r="D178" s="366"/>
      <c r="E178" s="366"/>
      <c r="I178" s="408"/>
    </row>
    <row r="179" spans="1:9" s="392" customFormat="1" x14ac:dyDescent="0.25">
      <c r="A179" s="366"/>
      <c r="B179" s="366"/>
      <c r="C179" s="366"/>
      <c r="D179" s="366"/>
      <c r="E179" s="366"/>
      <c r="I179" s="408"/>
    </row>
    <row r="180" spans="1:9" s="392" customFormat="1" x14ac:dyDescent="0.25">
      <c r="A180" s="366"/>
      <c r="B180" s="366"/>
      <c r="C180" s="366"/>
      <c r="D180" s="366"/>
      <c r="E180" s="366"/>
      <c r="I180" s="408"/>
    </row>
    <row r="181" spans="1:9" s="392" customFormat="1" x14ac:dyDescent="0.25">
      <c r="A181" s="366"/>
      <c r="B181" s="366"/>
      <c r="C181" s="366"/>
      <c r="D181" s="366"/>
      <c r="E181" s="366"/>
      <c r="I181" s="408"/>
    </row>
    <row r="182" spans="1:9" s="392" customFormat="1" x14ac:dyDescent="0.25">
      <c r="A182" s="366"/>
      <c r="B182" s="366"/>
      <c r="C182" s="366"/>
      <c r="D182" s="366"/>
      <c r="E182" s="366"/>
      <c r="I182" s="408"/>
    </row>
    <row r="183" spans="1:9" s="392" customFormat="1" x14ac:dyDescent="0.25">
      <c r="A183" s="366"/>
      <c r="B183" s="366"/>
      <c r="C183" s="366"/>
      <c r="D183" s="366"/>
      <c r="E183" s="366"/>
      <c r="I183" s="408"/>
    </row>
    <row r="184" spans="1:9" s="392" customFormat="1" x14ac:dyDescent="0.25">
      <c r="A184" s="366"/>
      <c r="B184" s="366"/>
      <c r="C184" s="366"/>
      <c r="D184" s="366"/>
      <c r="E184" s="366"/>
      <c r="I184" s="408"/>
    </row>
    <row r="185" spans="1:9" s="392" customFormat="1" x14ac:dyDescent="0.25">
      <c r="A185" s="366"/>
      <c r="B185" s="366"/>
      <c r="C185" s="366"/>
      <c r="D185" s="366"/>
      <c r="E185" s="366"/>
      <c r="I185" s="408"/>
    </row>
    <row r="186" spans="1:9" s="392" customFormat="1" x14ac:dyDescent="0.25">
      <c r="A186" s="366"/>
      <c r="B186" s="366"/>
      <c r="C186" s="366"/>
      <c r="D186" s="366"/>
      <c r="E186" s="366"/>
      <c r="I186" s="408"/>
    </row>
    <row r="187" spans="1:9" s="392" customFormat="1" x14ac:dyDescent="0.25">
      <c r="A187" s="366"/>
      <c r="B187" s="366"/>
      <c r="C187" s="366"/>
      <c r="D187" s="366"/>
      <c r="E187" s="366"/>
      <c r="I187" s="408"/>
    </row>
    <row r="188" spans="1:9" s="392" customFormat="1" x14ac:dyDescent="0.25">
      <c r="A188" s="366"/>
      <c r="B188" s="366"/>
      <c r="C188" s="366"/>
      <c r="D188" s="366"/>
      <c r="E188" s="366"/>
      <c r="I188" s="408"/>
    </row>
    <row r="189" spans="1:9" s="392" customFormat="1" x14ac:dyDescent="0.25">
      <c r="A189" s="366"/>
      <c r="B189" s="366"/>
      <c r="C189" s="366"/>
      <c r="D189" s="366"/>
      <c r="E189" s="366"/>
      <c r="I189" s="408"/>
    </row>
    <row r="190" spans="1:9" s="392" customFormat="1" x14ac:dyDescent="0.25">
      <c r="A190" s="366"/>
      <c r="B190" s="366"/>
      <c r="C190" s="366"/>
      <c r="D190" s="366"/>
      <c r="E190" s="366"/>
      <c r="I190" s="408"/>
    </row>
    <row r="191" spans="1:9" s="392" customFormat="1" x14ac:dyDescent="0.25">
      <c r="A191" s="366"/>
      <c r="B191" s="366"/>
      <c r="C191" s="366"/>
      <c r="D191" s="366"/>
      <c r="E191" s="366"/>
      <c r="I191" s="408"/>
    </row>
    <row r="192" spans="1:9" s="392" customFormat="1" x14ac:dyDescent="0.25">
      <c r="A192" s="366"/>
      <c r="B192" s="366"/>
      <c r="C192" s="366"/>
      <c r="D192" s="366"/>
      <c r="E192" s="366"/>
      <c r="I192" s="408"/>
    </row>
    <row r="193" spans="1:9" s="392" customFormat="1" x14ac:dyDescent="0.25">
      <c r="A193" s="366"/>
      <c r="B193" s="366"/>
      <c r="C193" s="366"/>
      <c r="D193" s="366"/>
      <c r="E193" s="366"/>
      <c r="I193" s="408"/>
    </row>
    <row r="194" spans="1:9" s="392" customFormat="1" x14ac:dyDescent="0.25">
      <c r="A194" s="366"/>
      <c r="B194" s="366"/>
      <c r="C194" s="366"/>
      <c r="D194" s="366"/>
      <c r="E194" s="366"/>
      <c r="I194" s="408"/>
    </row>
    <row r="195" spans="1:9" s="392" customFormat="1" x14ac:dyDescent="0.25">
      <c r="A195" s="366"/>
      <c r="B195" s="366"/>
      <c r="C195" s="366"/>
      <c r="D195" s="366"/>
      <c r="E195" s="366"/>
      <c r="I195" s="408"/>
    </row>
    <row r="196" spans="1:9" s="392" customFormat="1" x14ac:dyDescent="0.25">
      <c r="A196" s="366"/>
      <c r="B196" s="366"/>
      <c r="C196" s="366"/>
      <c r="D196" s="366"/>
      <c r="E196" s="366"/>
      <c r="I196" s="408"/>
    </row>
    <row r="197" spans="1:9" s="392" customFormat="1" x14ac:dyDescent="0.25">
      <c r="A197" s="366"/>
      <c r="B197" s="366"/>
      <c r="C197" s="366"/>
      <c r="D197" s="366"/>
      <c r="E197" s="366"/>
      <c r="I197" s="408"/>
    </row>
    <row r="198" spans="1:9" s="392" customFormat="1" x14ac:dyDescent="0.25">
      <c r="A198" s="366"/>
      <c r="B198" s="366"/>
      <c r="C198" s="366"/>
      <c r="D198" s="366"/>
      <c r="E198" s="366"/>
      <c r="I198" s="408"/>
    </row>
    <row r="199" spans="1:9" s="392" customFormat="1" x14ac:dyDescent="0.25">
      <c r="A199" s="366"/>
      <c r="B199" s="366"/>
      <c r="C199" s="366"/>
      <c r="D199" s="366"/>
      <c r="E199" s="366"/>
      <c r="I199" s="408"/>
    </row>
    <row r="200" spans="1:9" s="392" customFormat="1" x14ac:dyDescent="0.25">
      <c r="A200" s="366"/>
      <c r="B200" s="366"/>
      <c r="C200" s="366"/>
      <c r="D200" s="366"/>
      <c r="E200" s="366"/>
      <c r="I200" s="408"/>
    </row>
    <row r="201" spans="1:9" s="392" customFormat="1" x14ac:dyDescent="0.25">
      <c r="A201" s="366"/>
      <c r="B201" s="366"/>
      <c r="C201" s="366"/>
      <c r="D201" s="366"/>
      <c r="E201" s="366"/>
      <c r="I201" s="408"/>
    </row>
    <row r="202" spans="1:9" s="392" customFormat="1" x14ac:dyDescent="0.25">
      <c r="A202" s="366"/>
      <c r="B202" s="366"/>
      <c r="C202" s="366"/>
      <c r="D202" s="366"/>
      <c r="E202" s="366"/>
      <c r="I202" s="408"/>
    </row>
    <row r="203" spans="1:9" s="392" customFormat="1" x14ac:dyDescent="0.25">
      <c r="A203" s="366"/>
      <c r="B203" s="366"/>
      <c r="C203" s="366"/>
      <c r="D203" s="366"/>
      <c r="E203" s="366"/>
      <c r="I203" s="408"/>
    </row>
    <row r="204" spans="1:9" s="392" customFormat="1" x14ac:dyDescent="0.25">
      <c r="A204" s="366"/>
      <c r="B204" s="366"/>
      <c r="C204" s="366"/>
      <c r="D204" s="366"/>
      <c r="E204" s="366"/>
      <c r="I204" s="408"/>
    </row>
    <row r="205" spans="1:9" s="392" customFormat="1" x14ac:dyDescent="0.25">
      <c r="A205" s="366"/>
      <c r="B205" s="366"/>
      <c r="C205" s="366"/>
      <c r="D205" s="366"/>
      <c r="E205" s="366"/>
      <c r="I205" s="408"/>
    </row>
    <row r="206" spans="1:9" s="392" customFormat="1" x14ac:dyDescent="0.25">
      <c r="A206" s="366"/>
      <c r="B206" s="366"/>
      <c r="C206" s="366"/>
      <c r="D206" s="366"/>
      <c r="E206" s="366"/>
      <c r="I206" s="408"/>
    </row>
    <row r="207" spans="1:9" s="392" customFormat="1" x14ac:dyDescent="0.25">
      <c r="A207" s="366"/>
      <c r="B207" s="366"/>
      <c r="C207" s="366"/>
      <c r="D207" s="366"/>
      <c r="E207" s="366"/>
      <c r="I207" s="408"/>
    </row>
    <row r="208" spans="1:9" s="392" customFormat="1" x14ac:dyDescent="0.25">
      <c r="A208" s="366"/>
      <c r="B208" s="366"/>
      <c r="C208" s="366"/>
      <c r="D208" s="366"/>
      <c r="E208" s="366"/>
      <c r="I208" s="408"/>
    </row>
    <row r="209" spans="1:9" s="392" customFormat="1" x14ac:dyDescent="0.25">
      <c r="A209" s="366"/>
      <c r="B209" s="366"/>
      <c r="C209" s="366"/>
      <c r="D209" s="366"/>
      <c r="E209" s="366"/>
      <c r="I209" s="408"/>
    </row>
    <row r="210" spans="1:9" s="392" customFormat="1" x14ac:dyDescent="0.25">
      <c r="A210" s="366"/>
      <c r="B210" s="366"/>
      <c r="C210" s="366"/>
      <c r="D210" s="366"/>
      <c r="E210" s="366"/>
      <c r="I210" s="408"/>
    </row>
    <row r="211" spans="1:9" s="392" customFormat="1" x14ac:dyDescent="0.25">
      <c r="A211" s="366"/>
      <c r="B211" s="366"/>
      <c r="C211" s="366"/>
      <c r="D211" s="366"/>
      <c r="E211" s="366"/>
      <c r="I211" s="408"/>
    </row>
    <row r="212" spans="1:9" s="392" customFormat="1" x14ac:dyDescent="0.25">
      <c r="A212" s="366"/>
      <c r="B212" s="366"/>
      <c r="C212" s="366"/>
      <c r="D212" s="366"/>
      <c r="E212" s="366"/>
      <c r="I212" s="408"/>
    </row>
    <row r="213" spans="1:9" s="392" customFormat="1" x14ac:dyDescent="0.25">
      <c r="A213" s="366"/>
      <c r="B213" s="366"/>
      <c r="C213" s="366"/>
      <c r="D213" s="366"/>
      <c r="E213" s="366"/>
      <c r="I213" s="408"/>
    </row>
    <row r="214" spans="1:9" s="392" customFormat="1" x14ac:dyDescent="0.25">
      <c r="A214" s="366"/>
      <c r="B214" s="366"/>
      <c r="C214" s="366"/>
      <c r="D214" s="366"/>
      <c r="E214" s="366"/>
      <c r="I214" s="408"/>
    </row>
    <row r="215" spans="1:9" s="392" customFormat="1" x14ac:dyDescent="0.25">
      <c r="A215" s="366"/>
      <c r="B215" s="366"/>
      <c r="C215" s="366"/>
      <c r="D215" s="366"/>
      <c r="E215" s="366"/>
      <c r="I215" s="408"/>
    </row>
    <row r="216" spans="1:9" s="392" customFormat="1" x14ac:dyDescent="0.25">
      <c r="A216" s="366"/>
      <c r="B216" s="366"/>
      <c r="C216" s="366"/>
      <c r="D216" s="366"/>
      <c r="E216" s="366"/>
      <c r="I216" s="408"/>
    </row>
    <row r="217" spans="1:9" s="392" customFormat="1" x14ac:dyDescent="0.25">
      <c r="A217" s="366"/>
      <c r="B217" s="366"/>
      <c r="C217" s="366"/>
      <c r="D217" s="366"/>
      <c r="E217" s="366"/>
      <c r="I217" s="408"/>
    </row>
    <row r="218" spans="1:9" s="392" customFormat="1" x14ac:dyDescent="0.25">
      <c r="A218" s="366"/>
      <c r="B218" s="366"/>
      <c r="C218" s="366"/>
      <c r="D218" s="366"/>
      <c r="E218" s="366"/>
      <c r="I218" s="408"/>
    </row>
    <row r="219" spans="1:9" s="392" customFormat="1" x14ac:dyDescent="0.25">
      <c r="A219" s="366"/>
      <c r="B219" s="366"/>
      <c r="C219" s="366"/>
      <c r="D219" s="366"/>
      <c r="E219" s="366"/>
      <c r="I219" s="408"/>
    </row>
    <row r="220" spans="1:9" s="392" customFormat="1" x14ac:dyDescent="0.25">
      <c r="A220" s="366"/>
      <c r="B220" s="366"/>
      <c r="C220" s="366"/>
      <c r="D220" s="366"/>
      <c r="E220" s="366"/>
      <c r="I220" s="408"/>
    </row>
    <row r="221" spans="1:9" s="392" customFormat="1" x14ac:dyDescent="0.25">
      <c r="A221" s="366"/>
      <c r="B221" s="366"/>
      <c r="C221" s="366"/>
      <c r="D221" s="366"/>
      <c r="E221" s="366"/>
      <c r="I221" s="408"/>
    </row>
    <row r="222" spans="1:9" s="392" customFormat="1" x14ac:dyDescent="0.25">
      <c r="A222" s="366"/>
      <c r="B222" s="366"/>
      <c r="C222" s="366"/>
      <c r="D222" s="366"/>
      <c r="E222" s="366"/>
      <c r="I222" s="408"/>
    </row>
    <row r="223" spans="1:9" s="392" customFormat="1" x14ac:dyDescent="0.25">
      <c r="A223" s="366"/>
      <c r="B223" s="366"/>
      <c r="C223" s="366"/>
      <c r="D223" s="366"/>
      <c r="E223" s="366"/>
      <c r="I223" s="408"/>
    </row>
    <row r="224" spans="1:9" s="392" customFormat="1" x14ac:dyDescent="0.25">
      <c r="A224" s="366"/>
      <c r="B224" s="366"/>
      <c r="C224" s="366"/>
      <c r="D224" s="366"/>
      <c r="E224" s="366"/>
      <c r="I224" s="408"/>
    </row>
    <row r="225" spans="1:9" s="392" customFormat="1" x14ac:dyDescent="0.25">
      <c r="A225" s="366"/>
      <c r="B225" s="366"/>
      <c r="C225" s="366"/>
      <c r="D225" s="366"/>
      <c r="E225" s="366"/>
      <c r="I225" s="408"/>
    </row>
    <row r="226" spans="1:9" s="392" customFormat="1" x14ac:dyDescent="0.25">
      <c r="A226" s="366"/>
      <c r="B226" s="366"/>
      <c r="C226" s="366"/>
      <c r="D226" s="366"/>
      <c r="E226" s="366"/>
      <c r="I226" s="408"/>
    </row>
    <row r="227" spans="1:9" s="392" customFormat="1" x14ac:dyDescent="0.25">
      <c r="A227" s="366"/>
      <c r="B227" s="366"/>
      <c r="C227" s="366"/>
      <c r="D227" s="366"/>
      <c r="E227" s="366"/>
      <c r="I227" s="408"/>
    </row>
    <row r="228" spans="1:9" s="392" customFormat="1" x14ac:dyDescent="0.25">
      <c r="A228" s="366"/>
      <c r="B228" s="366"/>
      <c r="C228" s="366"/>
      <c r="D228" s="366"/>
      <c r="E228" s="366"/>
      <c r="I228" s="408"/>
    </row>
    <row r="229" spans="1:9" s="392" customFormat="1" x14ac:dyDescent="0.25">
      <c r="A229" s="366"/>
      <c r="B229" s="366"/>
      <c r="C229" s="366"/>
      <c r="D229" s="366"/>
      <c r="E229" s="366"/>
      <c r="I229" s="408"/>
    </row>
    <row r="230" spans="1:9" s="392" customFormat="1" x14ac:dyDescent="0.25">
      <c r="A230" s="366"/>
      <c r="B230" s="366"/>
      <c r="C230" s="366"/>
      <c r="D230" s="366"/>
      <c r="E230" s="366"/>
      <c r="I230" s="408"/>
    </row>
    <row r="231" spans="1:9" s="392" customFormat="1" x14ac:dyDescent="0.25">
      <c r="A231" s="366"/>
      <c r="B231" s="366"/>
      <c r="C231" s="366"/>
      <c r="D231" s="366"/>
      <c r="E231" s="366"/>
      <c r="I231" s="408"/>
    </row>
    <row r="232" spans="1:9" s="392" customFormat="1" x14ac:dyDescent="0.25">
      <c r="A232" s="366"/>
      <c r="B232" s="366"/>
      <c r="C232" s="366"/>
      <c r="D232" s="366"/>
      <c r="E232" s="366"/>
      <c r="I232" s="408"/>
    </row>
    <row r="233" spans="1:9" s="392" customFormat="1" x14ac:dyDescent="0.25">
      <c r="A233" s="366"/>
      <c r="B233" s="366"/>
      <c r="C233" s="366"/>
      <c r="D233" s="366"/>
      <c r="E233" s="366"/>
      <c r="I233" s="408"/>
    </row>
    <row r="234" spans="1:9" s="392" customFormat="1" x14ac:dyDescent="0.25">
      <c r="A234" s="366"/>
      <c r="B234" s="366"/>
      <c r="C234" s="366"/>
      <c r="D234" s="366"/>
      <c r="E234" s="366"/>
      <c r="I234" s="408"/>
    </row>
    <row r="235" spans="1:9" s="392" customFormat="1" x14ac:dyDescent="0.25">
      <c r="A235" s="366"/>
      <c r="B235" s="366"/>
      <c r="C235" s="366"/>
      <c r="D235" s="366"/>
      <c r="E235" s="366"/>
      <c r="I235" s="408"/>
    </row>
    <row r="236" spans="1:9" s="392" customFormat="1" x14ac:dyDescent="0.25">
      <c r="A236" s="366"/>
      <c r="B236" s="366"/>
      <c r="C236" s="366"/>
      <c r="D236" s="366"/>
      <c r="E236" s="366"/>
      <c r="I236" s="408"/>
    </row>
    <row r="237" spans="1:9" s="392" customFormat="1" x14ac:dyDescent="0.25">
      <c r="A237" s="366"/>
      <c r="B237" s="366"/>
      <c r="C237" s="366"/>
      <c r="D237" s="366"/>
      <c r="E237" s="366"/>
      <c r="I237" s="408"/>
    </row>
    <row r="238" spans="1:9" s="392" customFormat="1" x14ac:dyDescent="0.25">
      <c r="A238" s="366"/>
      <c r="B238" s="366"/>
      <c r="C238" s="366"/>
      <c r="D238" s="366"/>
      <c r="E238" s="366"/>
      <c r="I238" s="408"/>
    </row>
    <row r="239" spans="1:9" s="392" customFormat="1" x14ac:dyDescent="0.25">
      <c r="A239" s="366"/>
      <c r="B239" s="366"/>
      <c r="C239" s="366"/>
      <c r="D239" s="366"/>
      <c r="E239" s="366"/>
      <c r="I239" s="408"/>
    </row>
    <row r="240" spans="1:9" s="392" customFormat="1" x14ac:dyDescent="0.25">
      <c r="A240" s="366"/>
      <c r="B240" s="366"/>
      <c r="C240" s="366"/>
      <c r="D240" s="366"/>
      <c r="E240" s="366"/>
      <c r="I240" s="408"/>
    </row>
    <row r="241" spans="1:9" s="392" customFormat="1" x14ac:dyDescent="0.25">
      <c r="A241" s="366"/>
      <c r="B241" s="366"/>
      <c r="C241" s="366"/>
      <c r="D241" s="366"/>
      <c r="E241" s="366"/>
      <c r="I241" s="408"/>
    </row>
    <row r="242" spans="1:9" s="392" customFormat="1" x14ac:dyDescent="0.25">
      <c r="A242" s="366"/>
      <c r="B242" s="366"/>
      <c r="C242" s="366"/>
      <c r="D242" s="366"/>
      <c r="E242" s="366"/>
      <c r="I242" s="408"/>
    </row>
    <row r="243" spans="1:9" s="392" customFormat="1" x14ac:dyDescent="0.25">
      <c r="A243" s="366"/>
      <c r="B243" s="366"/>
      <c r="C243" s="366"/>
      <c r="D243" s="366"/>
      <c r="E243" s="366"/>
      <c r="I243" s="408"/>
    </row>
    <row r="244" spans="1:9" s="392" customFormat="1" x14ac:dyDescent="0.25">
      <c r="A244" s="366"/>
      <c r="B244" s="366"/>
      <c r="C244" s="366"/>
      <c r="D244" s="366"/>
      <c r="E244" s="366"/>
      <c r="I244" s="408"/>
    </row>
    <row r="245" spans="1:9" s="392" customFormat="1" x14ac:dyDescent="0.25">
      <c r="A245" s="366"/>
      <c r="B245" s="366"/>
      <c r="C245" s="366"/>
      <c r="D245" s="366"/>
      <c r="E245" s="366"/>
      <c r="I245" s="408"/>
    </row>
    <row r="246" spans="1:9" s="392" customFormat="1" x14ac:dyDescent="0.25">
      <c r="A246" s="366"/>
      <c r="B246" s="366"/>
      <c r="C246" s="366"/>
      <c r="D246" s="366"/>
      <c r="E246" s="366"/>
      <c r="I246" s="408"/>
    </row>
    <row r="247" spans="1:9" s="392" customFormat="1" x14ac:dyDescent="0.25">
      <c r="A247" s="366"/>
      <c r="B247" s="366"/>
      <c r="C247" s="366"/>
      <c r="D247" s="366"/>
      <c r="E247" s="366"/>
      <c r="I247" s="408"/>
    </row>
    <row r="248" spans="1:9" s="392" customFormat="1" x14ac:dyDescent="0.25">
      <c r="A248" s="366"/>
      <c r="B248" s="366"/>
      <c r="C248" s="366"/>
      <c r="D248" s="366"/>
      <c r="E248" s="366"/>
      <c r="I248" s="408"/>
    </row>
    <row r="249" spans="1:9" s="392" customFormat="1" x14ac:dyDescent="0.25">
      <c r="A249" s="366"/>
      <c r="B249" s="366"/>
      <c r="C249" s="366"/>
      <c r="D249" s="366"/>
      <c r="E249" s="366"/>
      <c r="I249" s="408"/>
    </row>
    <row r="250" spans="1:9" s="392" customFormat="1" x14ac:dyDescent="0.25">
      <c r="A250" s="366"/>
      <c r="B250" s="366"/>
      <c r="C250" s="366"/>
      <c r="D250" s="366"/>
      <c r="E250" s="366"/>
      <c r="I250" s="408"/>
    </row>
    <row r="251" spans="1:9" s="392" customFormat="1" x14ac:dyDescent="0.25">
      <c r="A251" s="366"/>
      <c r="B251" s="366"/>
      <c r="C251" s="366"/>
      <c r="D251" s="366"/>
      <c r="E251" s="366"/>
      <c r="I251" s="408"/>
    </row>
    <row r="252" spans="1:9" s="392" customFormat="1" x14ac:dyDescent="0.25">
      <c r="A252" s="366"/>
      <c r="B252" s="366"/>
      <c r="C252" s="366"/>
      <c r="D252" s="366"/>
      <c r="E252" s="366"/>
      <c r="I252" s="408"/>
    </row>
    <row r="253" spans="1:9" s="392" customFormat="1" x14ac:dyDescent="0.25">
      <c r="A253" s="366"/>
      <c r="B253" s="366"/>
      <c r="C253" s="366"/>
      <c r="D253" s="366"/>
      <c r="E253" s="366"/>
      <c r="I253" s="408"/>
    </row>
    <row r="254" spans="1:9" s="392" customFormat="1" x14ac:dyDescent="0.25">
      <c r="A254" s="366"/>
      <c r="B254" s="366"/>
      <c r="C254" s="366"/>
      <c r="D254" s="366"/>
      <c r="E254" s="366"/>
      <c r="I254" s="408"/>
    </row>
    <row r="255" spans="1:9" s="392" customFormat="1" x14ac:dyDescent="0.25">
      <c r="A255" s="366"/>
      <c r="B255" s="366"/>
      <c r="C255" s="366"/>
      <c r="D255" s="366"/>
      <c r="E255" s="366"/>
      <c r="I255" s="408"/>
    </row>
    <row r="256" spans="1:9" s="392" customFormat="1" x14ac:dyDescent="0.25">
      <c r="A256" s="366"/>
      <c r="B256" s="366"/>
      <c r="C256" s="366"/>
      <c r="D256" s="366"/>
      <c r="E256" s="366"/>
      <c r="I256" s="408"/>
    </row>
    <row r="257" spans="1:9" s="392" customFormat="1" x14ac:dyDescent="0.25">
      <c r="A257" s="366"/>
      <c r="B257" s="366"/>
      <c r="C257" s="366"/>
      <c r="D257" s="366"/>
      <c r="E257" s="366"/>
      <c r="I257" s="408"/>
    </row>
    <row r="258" spans="1:9" s="392" customFormat="1" x14ac:dyDescent="0.25">
      <c r="A258" s="366"/>
      <c r="B258" s="366"/>
      <c r="C258" s="366"/>
      <c r="D258" s="366"/>
      <c r="E258" s="366"/>
      <c r="I258" s="408"/>
    </row>
    <row r="259" spans="1:9" s="392" customFormat="1" x14ac:dyDescent="0.25">
      <c r="A259" s="366"/>
      <c r="B259" s="366"/>
      <c r="C259" s="366"/>
      <c r="D259" s="366"/>
      <c r="E259" s="366"/>
      <c r="I259" s="408"/>
    </row>
    <row r="260" spans="1:9" s="392" customFormat="1" x14ac:dyDescent="0.25">
      <c r="A260" s="366"/>
      <c r="B260" s="366"/>
      <c r="C260" s="366"/>
      <c r="D260" s="366"/>
      <c r="E260" s="366"/>
      <c r="I260" s="408"/>
    </row>
    <row r="261" spans="1:9" s="392" customFormat="1" x14ac:dyDescent="0.25">
      <c r="A261" s="366"/>
      <c r="B261" s="366"/>
      <c r="C261" s="366"/>
      <c r="D261" s="366"/>
      <c r="E261" s="366"/>
      <c r="I261" s="408"/>
    </row>
    <row r="262" spans="1:9" s="392" customFormat="1" x14ac:dyDescent="0.25">
      <c r="A262" s="366"/>
      <c r="B262" s="366"/>
      <c r="C262" s="366"/>
      <c r="D262" s="366"/>
      <c r="E262" s="366"/>
      <c r="I262" s="408"/>
    </row>
    <row r="263" spans="1:9" s="392" customFormat="1" x14ac:dyDescent="0.25">
      <c r="A263" s="366"/>
      <c r="B263" s="366"/>
      <c r="C263" s="366"/>
      <c r="D263" s="366"/>
      <c r="E263" s="366"/>
      <c r="I263" s="408"/>
    </row>
    <row r="264" spans="1:9" s="392" customFormat="1" x14ac:dyDescent="0.25">
      <c r="A264" s="366"/>
      <c r="B264" s="366"/>
      <c r="C264" s="366"/>
      <c r="D264" s="366"/>
      <c r="E264" s="366"/>
      <c r="I264" s="408"/>
    </row>
    <row r="265" spans="1:9" s="392" customFormat="1" x14ac:dyDescent="0.25">
      <c r="A265" s="366"/>
      <c r="B265" s="366"/>
      <c r="C265" s="366"/>
      <c r="D265" s="366"/>
      <c r="E265" s="366"/>
      <c r="I265" s="408"/>
    </row>
    <row r="266" spans="1:9" s="392" customFormat="1" x14ac:dyDescent="0.25">
      <c r="A266" s="366"/>
      <c r="B266" s="366"/>
      <c r="C266" s="366"/>
      <c r="D266" s="366"/>
      <c r="E266" s="366"/>
      <c r="I266" s="408"/>
    </row>
    <row r="267" spans="1:9" s="392" customFormat="1" x14ac:dyDescent="0.25">
      <c r="A267" s="366"/>
      <c r="B267" s="366"/>
      <c r="C267" s="366"/>
      <c r="D267" s="366"/>
      <c r="E267" s="366"/>
      <c r="I267" s="408"/>
    </row>
    <row r="268" spans="1:9" s="392" customFormat="1" x14ac:dyDescent="0.25">
      <c r="A268" s="366"/>
      <c r="B268" s="366"/>
      <c r="C268" s="366"/>
      <c r="D268" s="366"/>
      <c r="E268" s="366"/>
      <c r="I268" s="408"/>
    </row>
    <row r="269" spans="1:9" s="392" customFormat="1" x14ac:dyDescent="0.25">
      <c r="A269" s="366"/>
      <c r="B269" s="366"/>
      <c r="C269" s="366"/>
      <c r="D269" s="366"/>
      <c r="E269" s="366"/>
      <c r="I269" s="408"/>
    </row>
    <row r="270" spans="1:9" s="392" customFormat="1" x14ac:dyDescent="0.25">
      <c r="A270" s="366"/>
      <c r="B270" s="366"/>
      <c r="C270" s="366"/>
      <c r="D270" s="366"/>
      <c r="E270" s="366"/>
      <c r="I270" s="408"/>
    </row>
    <row r="271" spans="1:9" s="392" customFormat="1" x14ac:dyDescent="0.25">
      <c r="A271" s="366"/>
      <c r="B271" s="366"/>
      <c r="C271" s="366"/>
      <c r="D271" s="366"/>
      <c r="E271" s="366"/>
      <c r="I271" s="408"/>
    </row>
    <row r="272" spans="1:9" s="392" customFormat="1" x14ac:dyDescent="0.25">
      <c r="A272" s="366"/>
      <c r="B272" s="366"/>
      <c r="C272" s="366"/>
      <c r="D272" s="366"/>
      <c r="E272" s="366"/>
      <c r="I272" s="408"/>
    </row>
    <row r="273" spans="1:9" s="392" customFormat="1" x14ac:dyDescent="0.25">
      <c r="A273" s="366"/>
      <c r="B273" s="366"/>
      <c r="C273" s="366"/>
      <c r="D273" s="366"/>
      <c r="E273" s="366"/>
      <c r="I273" s="408"/>
    </row>
    <row r="274" spans="1:9" s="392" customFormat="1" x14ac:dyDescent="0.25">
      <c r="A274" s="366"/>
      <c r="B274" s="366"/>
      <c r="C274" s="366"/>
      <c r="D274" s="366"/>
      <c r="E274" s="366"/>
      <c r="I274" s="408"/>
    </row>
    <row r="275" spans="1:9" s="392" customFormat="1" x14ac:dyDescent="0.25">
      <c r="A275" s="366"/>
      <c r="B275" s="366"/>
      <c r="C275" s="366"/>
      <c r="D275" s="366"/>
      <c r="E275" s="366"/>
      <c r="I275" s="408"/>
    </row>
    <row r="276" spans="1:9" s="392" customFormat="1" x14ac:dyDescent="0.25">
      <c r="A276" s="366"/>
      <c r="B276" s="366"/>
      <c r="C276" s="366"/>
      <c r="D276" s="366"/>
      <c r="E276" s="366"/>
      <c r="I276" s="408"/>
    </row>
    <row r="277" spans="1:9" s="392" customFormat="1" x14ac:dyDescent="0.25">
      <c r="A277" s="366"/>
      <c r="B277" s="366"/>
      <c r="C277" s="366"/>
      <c r="D277" s="366"/>
      <c r="E277" s="366"/>
      <c r="I277" s="408"/>
    </row>
    <row r="278" spans="1:9" s="392" customFormat="1" x14ac:dyDescent="0.25">
      <c r="A278" s="366"/>
      <c r="B278" s="366"/>
      <c r="C278" s="366"/>
      <c r="D278" s="366"/>
      <c r="E278" s="366"/>
      <c r="I278" s="408"/>
    </row>
  </sheetData>
  <sheetProtection algorithmName="SHA-512" hashValue="xdlhjDoB5g0ks+xMshPGO4UCF+WubDJE25CFZ7ZYkaiErojeqUJAMCVDQZmjJEaFLb81C6az//ezc+JQrsZPHQ==" saltValue="AD4pnLjqG2uk3/1Am64eeQ==" spinCount="100000" sheet="1" objects="1" scenarios="1"/>
  <mergeCells count="18">
    <mergeCell ref="D21:F21"/>
    <mergeCell ref="D22:F22"/>
    <mergeCell ref="D23:F23"/>
    <mergeCell ref="D24:F24"/>
    <mergeCell ref="D25:F25"/>
    <mergeCell ref="D26:F26"/>
    <mergeCell ref="D27:F27"/>
    <mergeCell ref="C37:E37"/>
    <mergeCell ref="B50:C50"/>
    <mergeCell ref="B51:C51"/>
    <mergeCell ref="C48:E48"/>
    <mergeCell ref="B49:C49"/>
    <mergeCell ref="B52:C52"/>
    <mergeCell ref="B53:C53"/>
    <mergeCell ref="B54:C54"/>
    <mergeCell ref="B56:C56"/>
    <mergeCell ref="B57:C57"/>
    <mergeCell ref="B55:C55"/>
  </mergeCells>
  <hyperlinks>
    <hyperlink ref="D11" r:id="rId1" xr:uid="{1EAFC9DA-D512-4219-AAD3-2D7845C337EF}"/>
    <hyperlink ref="D12" r:id="rId2" xr:uid="{1221D262-5AF6-4308-A2B1-797DD7EDF31D}"/>
  </hyperlinks>
  <pageMargins left="0.7" right="0.7" top="0.75" bottom="0.75" header="0.3" footer="0.3"/>
  <pageSetup paperSize="9" orientation="portrait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>
    <tabColor rgb="FF002060"/>
  </sheetPr>
  <dimension ref="B1:O24"/>
  <sheetViews>
    <sheetView showGridLines="0" workbookViewId="0">
      <selection activeCell="B4" sqref="B4:M19"/>
    </sheetView>
  </sheetViews>
  <sheetFormatPr baseColWidth="10" defaultColWidth="11.44140625" defaultRowHeight="12" x14ac:dyDescent="0.25"/>
  <cols>
    <col min="1" max="1" width="6.88671875" style="30" customWidth="1"/>
    <col min="2" max="2" width="41.5546875" style="30" customWidth="1"/>
    <col min="3" max="3" width="13" style="44" bestFit="1" customWidth="1"/>
    <col min="4" max="4" width="13" style="30" bestFit="1" customWidth="1"/>
    <col min="5" max="5" width="11.44140625" style="30"/>
    <col min="6" max="6" width="12" style="30" bestFit="1" customWidth="1"/>
    <col min="7" max="8" width="11.44140625" style="30"/>
    <col min="9" max="9" width="12.44140625" style="30" bestFit="1" customWidth="1"/>
    <col min="10" max="16384" width="11.44140625" style="30"/>
  </cols>
  <sheetData>
    <row r="1" spans="2:8" ht="14.4" x14ac:dyDescent="0.3">
      <c r="B1" s="214"/>
    </row>
    <row r="2" spans="2:8" ht="14.4" x14ac:dyDescent="0.3">
      <c r="B2" s="416"/>
    </row>
    <row r="3" spans="2:8" x14ac:dyDescent="0.25">
      <c r="B3" s="118" t="s">
        <v>557</v>
      </c>
    </row>
    <row r="4" spans="2:8" x14ac:dyDescent="0.25">
      <c r="B4" s="118"/>
    </row>
    <row r="5" spans="2:8" ht="12" customHeight="1" x14ac:dyDescent="0.25">
      <c r="B5" s="488" t="s">
        <v>723</v>
      </c>
      <c r="C5" s="488"/>
      <c r="D5" s="488"/>
      <c r="E5" s="440"/>
      <c r="F5" s="440"/>
    </row>
    <row r="6" spans="2:8" x14ac:dyDescent="0.25">
      <c r="B6" s="118"/>
    </row>
    <row r="7" spans="2:8" x14ac:dyDescent="0.25">
      <c r="B7" s="98" t="s">
        <v>477</v>
      </c>
      <c r="C7" s="170" t="s">
        <v>478</v>
      </c>
      <c r="D7" s="98" t="s">
        <v>479</v>
      </c>
    </row>
    <row r="8" spans="2:8" x14ac:dyDescent="0.25">
      <c r="B8" s="171" t="s">
        <v>688</v>
      </c>
      <c r="C8" s="172">
        <v>6909091</v>
      </c>
      <c r="D8" s="173">
        <v>11111782</v>
      </c>
      <c r="F8" s="44"/>
      <c r="G8" s="44"/>
    </row>
    <row r="9" spans="2:8" x14ac:dyDescent="0.25">
      <c r="B9" s="171" t="s">
        <v>692</v>
      </c>
      <c r="C9" s="173">
        <v>0</v>
      </c>
      <c r="D9" s="173">
        <v>28757575</v>
      </c>
      <c r="F9" s="44"/>
      <c r="G9" s="44"/>
    </row>
    <row r="10" spans="2:8" x14ac:dyDescent="0.25">
      <c r="B10" s="171" t="s">
        <v>693</v>
      </c>
      <c r="C10" s="173">
        <v>0</v>
      </c>
      <c r="D10" s="106">
        <v>34545455</v>
      </c>
      <c r="F10" s="44"/>
      <c r="G10" s="44"/>
    </row>
    <row r="11" spans="2:8" x14ac:dyDescent="0.25">
      <c r="B11" s="171" t="s">
        <v>694</v>
      </c>
      <c r="C11" s="173">
        <v>0</v>
      </c>
      <c r="D11" s="106">
        <v>16939394</v>
      </c>
      <c r="F11" s="44"/>
      <c r="G11" s="44"/>
      <c r="H11" s="60"/>
    </row>
    <row r="12" spans="2:8" x14ac:dyDescent="0.25">
      <c r="B12" s="171" t="s">
        <v>695</v>
      </c>
      <c r="C12" s="173">
        <v>0</v>
      </c>
      <c r="D12" s="106">
        <v>19545455</v>
      </c>
      <c r="F12" s="44"/>
      <c r="G12" s="44"/>
    </row>
    <row r="13" spans="2:8" x14ac:dyDescent="0.25">
      <c r="B13" s="130" t="str">
        <f>+'NOTA R SALDOS Y TRANSACC'!B18</f>
        <v>Total al 30/09/2021</v>
      </c>
      <c r="C13" s="174">
        <f>SUM(C8:C12)</f>
        <v>6909091</v>
      </c>
      <c r="D13" s="174">
        <f>SUM(D8:D12)</f>
        <v>110899661</v>
      </c>
    </row>
    <row r="14" spans="2:8" x14ac:dyDescent="0.25">
      <c r="B14" s="130" t="str">
        <f>+'NOTA R SALDOS Y TRANSACC'!B19</f>
        <v>Total al 31/12/2020</v>
      </c>
      <c r="C14" s="175">
        <v>0</v>
      </c>
      <c r="D14" s="174">
        <v>0</v>
      </c>
    </row>
    <row r="17" spans="7:15" x14ac:dyDescent="0.25">
      <c r="K17" s="176"/>
      <c r="M17" s="177"/>
      <c r="O17" s="177"/>
    </row>
    <row r="18" spans="7:15" x14ac:dyDescent="0.25">
      <c r="K18" s="176"/>
      <c r="M18" s="177"/>
      <c r="O18" s="177"/>
    </row>
    <row r="19" spans="7:15" x14ac:dyDescent="0.25">
      <c r="K19" s="176"/>
      <c r="M19" s="177"/>
      <c r="O19" s="178"/>
    </row>
    <row r="24" spans="7:15" x14ac:dyDescent="0.25">
      <c r="G24" s="177"/>
    </row>
  </sheetData>
  <sheetProtection algorithmName="SHA-512" hashValue="ywYqqdaoRqUS3HwvqKMD5eIUkM9wYcCUDtKPVT3ZhYbqvEYwtAB2pKflxkTnyNlvW2Hvui+cc2whoeC2llagqg==" saltValue="XjaUlhEaOEKb9X5etznrzA==" spinCount="100000" sheet="1" objects="1" scenarios="1"/>
  <mergeCells count="1">
    <mergeCell ref="B5:D5"/>
  </mergeCell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tabColor rgb="FF002060"/>
  </sheetPr>
  <dimension ref="B1:H26"/>
  <sheetViews>
    <sheetView showGridLines="0" zoomScale="113" zoomScaleNormal="85" workbookViewId="0">
      <selection activeCell="B4" sqref="B4:M19"/>
    </sheetView>
  </sheetViews>
  <sheetFormatPr baseColWidth="10" defaultColWidth="11.44140625" defaultRowHeight="12" x14ac:dyDescent="0.3"/>
  <cols>
    <col min="1" max="1" width="7" style="94" customWidth="1"/>
    <col min="2" max="2" width="32.44140625" style="94" customWidth="1"/>
    <col min="3" max="3" width="22.109375" style="94" bestFit="1" customWidth="1"/>
    <col min="4" max="4" width="14.44140625" style="94" bestFit="1" customWidth="1"/>
    <col min="5" max="5" width="14.109375" style="94" bestFit="1" customWidth="1"/>
    <col min="6" max="6" width="14.44140625" style="94" bestFit="1" customWidth="1"/>
    <col min="7" max="7" width="14.109375" style="94" bestFit="1" customWidth="1"/>
    <col min="8" max="9" width="12.109375" style="94" bestFit="1" customWidth="1"/>
    <col min="10" max="16384" width="11.44140625" style="94"/>
  </cols>
  <sheetData>
    <row r="1" spans="2:8" ht="14.4" x14ac:dyDescent="0.3">
      <c r="C1" s="214"/>
    </row>
    <row r="2" spans="2:8" ht="14.4" x14ac:dyDescent="0.3">
      <c r="C2" s="416"/>
    </row>
    <row r="3" spans="2:8" ht="14.4" x14ac:dyDescent="0.3">
      <c r="B3" s="454" t="s">
        <v>480</v>
      </c>
    </row>
    <row r="4" spans="2:8" x14ac:dyDescent="0.25">
      <c r="B4" s="179"/>
    </row>
    <row r="5" spans="2:8" ht="12" customHeight="1" x14ac:dyDescent="0.3">
      <c r="B5" s="488" t="s">
        <v>723</v>
      </c>
      <c r="C5" s="488"/>
      <c r="D5" s="488"/>
      <c r="E5" s="488"/>
      <c r="F5" s="488"/>
    </row>
    <row r="7" spans="2:8" ht="24" x14ac:dyDescent="0.3">
      <c r="B7" s="40" t="s">
        <v>375</v>
      </c>
      <c r="C7" s="40" t="s">
        <v>481</v>
      </c>
      <c r="D7" s="40" t="s">
        <v>447</v>
      </c>
      <c r="E7" s="40" t="s">
        <v>482</v>
      </c>
      <c r="F7" s="40" t="s">
        <v>696</v>
      </c>
      <c r="G7" s="40" t="s">
        <v>740</v>
      </c>
    </row>
    <row r="8" spans="2:8" x14ac:dyDescent="0.3">
      <c r="B8" s="100" t="s">
        <v>483</v>
      </c>
      <c r="C8" s="180">
        <v>0</v>
      </c>
      <c r="D8" s="181">
        <f>+F8-C8</f>
        <v>2786000000</v>
      </c>
      <c r="E8" s="181">
        <v>0</v>
      </c>
      <c r="F8" s="180">
        <f>+'BALANCE GRAL 30,21'!$G$63</f>
        <v>2786000000</v>
      </c>
      <c r="G8" s="180">
        <v>0</v>
      </c>
      <c r="H8" s="184"/>
    </row>
    <row r="9" spans="2:8" x14ac:dyDescent="0.3">
      <c r="B9" s="100" t="s">
        <v>484</v>
      </c>
      <c r="C9" s="181">
        <v>0</v>
      </c>
      <c r="D9" s="181">
        <v>0</v>
      </c>
      <c r="E9" s="181">
        <f>+C9</f>
        <v>0</v>
      </c>
      <c r="F9" s="180">
        <v>0</v>
      </c>
      <c r="G9" s="180">
        <v>0</v>
      </c>
      <c r="H9" s="184"/>
    </row>
    <row r="10" spans="2:8" x14ac:dyDescent="0.3">
      <c r="B10" s="100" t="s">
        <v>135</v>
      </c>
      <c r="C10" s="180">
        <v>0</v>
      </c>
      <c r="D10" s="183">
        <v>0</v>
      </c>
      <c r="E10" s="181">
        <v>0</v>
      </c>
      <c r="F10" s="180">
        <f>+'BALANCE GRAL 30,21'!$G$69</f>
        <v>0</v>
      </c>
      <c r="G10" s="180">
        <f>+'BALANCE GRAL 30,21'!$G$69</f>
        <v>0</v>
      </c>
      <c r="H10" s="184"/>
    </row>
    <row r="11" spans="2:8" x14ac:dyDescent="0.3">
      <c r="B11" s="100" t="s">
        <v>146</v>
      </c>
      <c r="C11" s="181">
        <v>0</v>
      </c>
      <c r="D11" s="181">
        <v>0</v>
      </c>
      <c r="E11" s="181">
        <f>+C11-F11</f>
        <v>0</v>
      </c>
      <c r="F11" s="181">
        <f>+'BALANCE GRAL 30,21'!$G$72</f>
        <v>0</v>
      </c>
      <c r="G11" s="181">
        <f>+'BALANCE GRAL 30,21'!$G$72</f>
        <v>0</v>
      </c>
      <c r="H11" s="184"/>
    </row>
    <row r="12" spans="2:8" x14ac:dyDescent="0.3">
      <c r="B12" s="100" t="s">
        <v>148</v>
      </c>
      <c r="C12" s="180">
        <v>0</v>
      </c>
      <c r="D12" s="181">
        <f>+'BALANCE GRAL 30,21'!$G$73</f>
        <v>-128355498</v>
      </c>
      <c r="E12" s="181">
        <f>+C12</f>
        <v>0</v>
      </c>
      <c r="F12" s="180">
        <f>+'BALANCE GRAL 30,21'!$G$73</f>
        <v>-128355498</v>
      </c>
      <c r="G12" s="180">
        <v>0</v>
      </c>
      <c r="H12" s="184"/>
    </row>
    <row r="13" spans="2:8" x14ac:dyDescent="0.25">
      <c r="B13" s="130" t="str">
        <f>+'NOTA S RESULTADOS CON PERS'!B13</f>
        <v>Total al 30/09/2021</v>
      </c>
      <c r="C13" s="185">
        <f>SUM(C8:C12)</f>
        <v>0</v>
      </c>
      <c r="D13" s="185">
        <f>SUM(D8:D12)</f>
        <v>2657644502</v>
      </c>
      <c r="E13" s="185">
        <f>SUM(E8:E12)</f>
        <v>0</v>
      </c>
      <c r="F13" s="185">
        <f>SUM(F8:F12)</f>
        <v>2657644502</v>
      </c>
      <c r="G13" s="185">
        <f>SUM(G8:G12)</f>
        <v>0</v>
      </c>
      <c r="H13" s="184"/>
    </row>
    <row r="14" spans="2:8" x14ac:dyDescent="0.25">
      <c r="B14" s="130" t="str">
        <f>+'NOTA S RESULTADOS CON PERS'!B14</f>
        <v>Total al 31/12/2020</v>
      </c>
      <c r="C14" s="185">
        <v>0</v>
      </c>
      <c r="D14" s="185">
        <v>0</v>
      </c>
      <c r="E14" s="186">
        <v>0</v>
      </c>
      <c r="F14" s="185">
        <v>0</v>
      </c>
      <c r="G14" s="185">
        <v>0</v>
      </c>
    </row>
    <row r="15" spans="2:8" x14ac:dyDescent="0.3">
      <c r="D15" s="184"/>
      <c r="F15" s="182"/>
    </row>
    <row r="16" spans="2:8" x14ac:dyDescent="0.3">
      <c r="D16" s="184"/>
      <c r="E16" s="95"/>
      <c r="F16" s="187">
        <f>+F13-'ESTADO DE VARIAC PN 30,21'!J27</f>
        <v>0</v>
      </c>
    </row>
    <row r="17" spans="2:7" x14ac:dyDescent="0.3">
      <c r="B17" s="118" t="s">
        <v>558</v>
      </c>
      <c r="E17" s="184"/>
      <c r="F17" s="182"/>
    </row>
    <row r="18" spans="2:7" x14ac:dyDescent="0.3">
      <c r="B18" s="469" t="s">
        <v>485</v>
      </c>
      <c r="C18" s="469"/>
      <c r="D18" s="469"/>
      <c r="E18" s="469"/>
      <c r="F18" s="469"/>
    </row>
    <row r="20" spans="2:7" ht="24" x14ac:dyDescent="0.3">
      <c r="B20" s="40" t="s">
        <v>289</v>
      </c>
      <c r="C20" s="40" t="s">
        <v>481</v>
      </c>
      <c r="D20" s="40" t="s">
        <v>447</v>
      </c>
      <c r="E20" s="40" t="s">
        <v>482</v>
      </c>
      <c r="F20" s="40" t="s">
        <v>696</v>
      </c>
      <c r="G20" s="40" t="s">
        <v>740</v>
      </c>
    </row>
    <row r="21" spans="2:7" x14ac:dyDescent="0.3">
      <c r="B21" s="100" t="s">
        <v>741</v>
      </c>
      <c r="C21" s="180">
        <v>0</v>
      </c>
      <c r="D21" s="181">
        <v>0</v>
      </c>
      <c r="E21" s="181">
        <v>0</v>
      </c>
      <c r="F21" s="180">
        <v>0</v>
      </c>
      <c r="G21" s="180">
        <v>0</v>
      </c>
    </row>
    <row r="22" spans="2:7" x14ac:dyDescent="0.3">
      <c r="B22" s="100" t="s">
        <v>742</v>
      </c>
      <c r="C22" s="181">
        <v>0</v>
      </c>
      <c r="D22" s="181">
        <v>0</v>
      </c>
      <c r="E22" s="181">
        <f>+C22</f>
        <v>0</v>
      </c>
      <c r="F22" s="180">
        <v>0</v>
      </c>
      <c r="G22" s="180">
        <v>0</v>
      </c>
    </row>
    <row r="23" spans="2:7" x14ac:dyDescent="0.25">
      <c r="B23" s="130" t="s">
        <v>496</v>
      </c>
      <c r="C23" s="185">
        <v>0</v>
      </c>
      <c r="D23" s="185">
        <v>0</v>
      </c>
      <c r="E23" s="185">
        <v>0</v>
      </c>
      <c r="F23" s="185">
        <f>+'BALANCE GRAL 30,21'!$G$69</f>
        <v>0</v>
      </c>
      <c r="G23" s="185">
        <f>+'BALANCE GRAL 30,21'!$G$69</f>
        <v>0</v>
      </c>
    </row>
    <row r="24" spans="2:7" x14ac:dyDescent="0.3">
      <c r="B24" s="100" t="s">
        <v>743</v>
      </c>
      <c r="C24" s="181">
        <v>0</v>
      </c>
      <c r="D24" s="181">
        <v>0</v>
      </c>
      <c r="E24" s="181">
        <f>+C24-F24</f>
        <v>0</v>
      </c>
      <c r="F24" s="181">
        <f>+'BALANCE GRAL 30,21'!$G$72</f>
        <v>0</v>
      </c>
      <c r="G24" s="181">
        <f>+'BALANCE GRAL 30,21'!$G$72</f>
        <v>0</v>
      </c>
    </row>
    <row r="25" spans="2:7" x14ac:dyDescent="0.3">
      <c r="B25" s="100" t="s">
        <v>744</v>
      </c>
      <c r="C25" s="180">
        <v>0</v>
      </c>
      <c r="D25" s="181">
        <v>0</v>
      </c>
      <c r="E25" s="181">
        <f>+C25</f>
        <v>0</v>
      </c>
      <c r="F25" s="180">
        <v>0</v>
      </c>
      <c r="G25" s="180">
        <v>0</v>
      </c>
    </row>
    <row r="26" spans="2:7" x14ac:dyDescent="0.25">
      <c r="B26" s="130" t="s">
        <v>496</v>
      </c>
      <c r="C26" s="185">
        <f>SUM(C21:C25)</f>
        <v>0</v>
      </c>
      <c r="D26" s="185">
        <f>SUM(D21:D25)</f>
        <v>0</v>
      </c>
      <c r="E26" s="185">
        <f>SUM(E21:E25)</f>
        <v>0</v>
      </c>
      <c r="F26" s="185">
        <f>SUM(F21:F25)</f>
        <v>0</v>
      </c>
      <c r="G26" s="185">
        <f>SUM(G21:G25)</f>
        <v>0</v>
      </c>
    </row>
  </sheetData>
  <sheetProtection algorithmName="SHA-512" hashValue="OPMbuTm0XuHZG8/O+mTeW/014G2eoyfvpMJjJIDAfXychxU0mgfWxK3ZZvz+Jd4NrREhIswHTBAQFMSCD4qeJA==" saltValue="pf0fp3c07opBjqj/YvNveA==" spinCount="100000" sheet="1" objects="1" scenarios="1"/>
  <mergeCells count="2">
    <mergeCell ref="B5:F5"/>
    <mergeCell ref="B18:F18"/>
  </mergeCells>
  <hyperlinks>
    <hyperlink ref="B3" location="'BALANCE GRAL 30,21'!A1" display="t) Patrimonio" xr:uid="{8C3F0F25-6AF8-4657-A08B-80ACBB2D3696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2">
    <tabColor rgb="FF002060"/>
  </sheetPr>
  <dimension ref="B1:F25"/>
  <sheetViews>
    <sheetView showGridLines="0" zoomScale="119" zoomScaleNormal="85" workbookViewId="0">
      <selection activeCell="B4" sqref="B4:M19"/>
    </sheetView>
  </sheetViews>
  <sheetFormatPr baseColWidth="10" defaultColWidth="20.33203125" defaultRowHeight="12" x14ac:dyDescent="0.25"/>
  <cols>
    <col min="1" max="1" width="6.88671875" style="30" customWidth="1"/>
    <col min="2" max="2" width="35" style="30" bestFit="1" customWidth="1"/>
    <col min="3" max="16384" width="20.33203125" style="30"/>
  </cols>
  <sheetData>
    <row r="1" spans="2:6" ht="14.4" x14ac:dyDescent="0.3">
      <c r="B1" s="214"/>
    </row>
    <row r="3" spans="2:6" ht="14.4" x14ac:dyDescent="0.25">
      <c r="B3" s="445" t="s">
        <v>782</v>
      </c>
    </row>
    <row r="4" spans="2:6" x14ac:dyDescent="0.25">
      <c r="B4" s="118"/>
    </row>
    <row r="5" spans="2:6" ht="12" customHeight="1" x14ac:dyDescent="0.25">
      <c r="B5" s="488" t="s">
        <v>723</v>
      </c>
      <c r="C5" s="488"/>
      <c r="D5" s="488"/>
      <c r="E5" s="440"/>
      <c r="F5" s="440"/>
    </row>
    <row r="7" spans="2:6" x14ac:dyDescent="0.25">
      <c r="B7" s="188" t="s">
        <v>486</v>
      </c>
    </row>
    <row r="8" spans="2:6" x14ac:dyDescent="0.25">
      <c r="B8" s="128" t="s">
        <v>375</v>
      </c>
      <c r="C8" s="202" t="s">
        <v>697</v>
      </c>
      <c r="D8" s="128" t="s">
        <v>698</v>
      </c>
    </row>
    <row r="9" spans="2:6" x14ac:dyDescent="0.25">
      <c r="B9" s="38" t="s">
        <v>487</v>
      </c>
      <c r="C9" s="189"/>
      <c r="D9" s="189">
        <v>0</v>
      </c>
    </row>
    <row r="10" spans="2:6" x14ac:dyDescent="0.25">
      <c r="B10" s="38" t="s">
        <v>488</v>
      </c>
      <c r="C10" s="135">
        <f>+'ESTADOS DE RESULTADOS 30,21'!E12</f>
        <v>0</v>
      </c>
      <c r="D10" s="189">
        <v>0</v>
      </c>
    </row>
    <row r="11" spans="2:6" x14ac:dyDescent="0.25">
      <c r="B11" s="38" t="s">
        <v>489</v>
      </c>
      <c r="C11" s="135">
        <f>+'ESTADOS DE RESULTADOS 30,21'!E24</f>
        <v>0</v>
      </c>
      <c r="D11" s="189">
        <v>0</v>
      </c>
    </row>
    <row r="12" spans="2:6" x14ac:dyDescent="0.25">
      <c r="B12" s="38" t="s">
        <v>490</v>
      </c>
      <c r="C12" s="135">
        <f>+'ESTADOS DE RESULTADOS 30,21'!E26</f>
        <v>1015500948</v>
      </c>
      <c r="D12" s="189">
        <v>0</v>
      </c>
    </row>
    <row r="13" spans="2:6" x14ac:dyDescent="0.25">
      <c r="B13" s="38" t="s">
        <v>491</v>
      </c>
      <c r="C13" s="135">
        <f>+'ESTADOS DE RESULTADOS 30,21'!E25</f>
        <v>0</v>
      </c>
      <c r="D13" s="189">
        <v>0</v>
      </c>
    </row>
    <row r="14" spans="2:6" ht="24" x14ac:dyDescent="0.25">
      <c r="B14" s="56" t="s">
        <v>580</v>
      </c>
      <c r="C14" s="135">
        <f>+'ESTADOS DE RESULTADOS 30,21'!E27</f>
        <v>0</v>
      </c>
      <c r="D14" s="189"/>
    </row>
    <row r="15" spans="2:6" x14ac:dyDescent="0.25">
      <c r="B15" s="54" t="s">
        <v>492</v>
      </c>
      <c r="C15" s="136">
        <f>SUM(C10:C14)</f>
        <v>1015500948</v>
      </c>
      <c r="D15" s="136">
        <v>0</v>
      </c>
    </row>
    <row r="17" spans="2:4" x14ac:dyDescent="0.25">
      <c r="B17" s="188" t="s">
        <v>210</v>
      </c>
    </row>
    <row r="18" spans="2:4" x14ac:dyDescent="0.25">
      <c r="B18" s="128" t="s">
        <v>375</v>
      </c>
      <c r="C18" s="128" t="str">
        <f>+C8</f>
        <v>AL 30/09/2021</v>
      </c>
      <c r="D18" s="128" t="str">
        <f>+D8</f>
        <v>AL 30/09/2020</v>
      </c>
    </row>
    <row r="19" spans="2:4" x14ac:dyDescent="0.25">
      <c r="B19" s="38" t="s">
        <v>493</v>
      </c>
      <c r="C19" s="106">
        <f>+'ESTADOS DE RESULTADOS 30,21'!E33</f>
        <v>0</v>
      </c>
      <c r="D19" s="58">
        <v>0</v>
      </c>
    </row>
    <row r="20" spans="2:4" x14ac:dyDescent="0.25">
      <c r="B20" s="38" t="s">
        <v>494</v>
      </c>
      <c r="C20" s="106">
        <f>+'ESTADOS DE RESULTADOS 30,21'!E34</f>
        <v>0</v>
      </c>
      <c r="D20" s="106">
        <v>0</v>
      </c>
    </row>
    <row r="21" spans="2:4" x14ac:dyDescent="0.25">
      <c r="B21" s="38" t="s">
        <v>495</v>
      </c>
      <c r="C21" s="106">
        <f>+'ESTADOS DE RESULTADOS 30,21'!E35</f>
        <v>31090909</v>
      </c>
      <c r="D21" s="106">
        <v>0</v>
      </c>
    </row>
    <row r="22" spans="2:4" x14ac:dyDescent="0.25">
      <c r="B22" s="54" t="s">
        <v>496</v>
      </c>
      <c r="C22" s="127">
        <f>SUM(C19:C21)</f>
        <v>31090909</v>
      </c>
      <c r="D22" s="127">
        <v>0</v>
      </c>
    </row>
    <row r="24" spans="2:4" x14ac:dyDescent="0.25">
      <c r="C24" s="124"/>
      <c r="D24" s="124"/>
    </row>
    <row r="25" spans="2:4" x14ac:dyDescent="0.25">
      <c r="C25" s="124"/>
    </row>
  </sheetData>
  <sheetProtection algorithmName="SHA-512" hashValue="ad1t0RnJQ2MU5zhVdzI9QkrcRzWJ6eQC6EgM1EgRw+UHJkFObXvNhqnJmyGPxxymOVqN3fDeYFE7UaDPsyvBgA==" saltValue="C1Fq5mYMz3z1PomdL71mlw==" spinCount="100000" sheet="1" objects="1" scenarios="1"/>
  <mergeCells count="1">
    <mergeCell ref="B5:D5"/>
  </mergeCells>
  <hyperlinks>
    <hyperlink ref="B3" location="'ESTADOS DE RESULTADOS 30,21'!A1" display="v)       Ingresos Operativos" xr:uid="{29B5FCD8-A1D5-4518-9989-09751D7F05D4}"/>
  </hyperlink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3">
    <tabColor rgb="FF002060"/>
  </sheetPr>
  <dimension ref="B1:E43"/>
  <sheetViews>
    <sheetView showGridLines="0" zoomScale="133" zoomScaleNormal="100" workbookViewId="0">
      <selection activeCell="B3" sqref="B3:D40"/>
    </sheetView>
  </sheetViews>
  <sheetFormatPr baseColWidth="10" defaultColWidth="11.44140625" defaultRowHeight="12" x14ac:dyDescent="0.25"/>
  <cols>
    <col min="1" max="1" width="7" style="30" customWidth="1"/>
    <col min="2" max="2" width="37.44140625" style="30" customWidth="1"/>
    <col min="3" max="3" width="13.44140625" style="30" bestFit="1" customWidth="1"/>
    <col min="4" max="4" width="12" style="30" bestFit="1" customWidth="1"/>
    <col min="5" max="5" width="15.109375" style="30" bestFit="1" customWidth="1"/>
    <col min="6" max="16384" width="11.44140625" style="30"/>
  </cols>
  <sheetData>
    <row r="1" spans="2:5" s="64" customFormat="1" ht="14.4" x14ac:dyDescent="0.3">
      <c r="B1" s="497"/>
      <c r="C1" s="498"/>
      <c r="D1" s="498"/>
    </row>
    <row r="2" spans="2:5" s="64" customFormat="1" x14ac:dyDescent="0.25">
      <c r="B2" s="190"/>
      <c r="C2" s="190"/>
      <c r="D2" s="190"/>
    </row>
    <row r="3" spans="2:5" s="64" customFormat="1" ht="14.4" x14ac:dyDescent="0.3">
      <c r="B3" s="452" t="s">
        <v>497</v>
      </c>
      <c r="C3" s="190"/>
      <c r="D3" s="190"/>
    </row>
    <row r="4" spans="2:5" s="64" customFormat="1" x14ac:dyDescent="0.25">
      <c r="B4" s="179"/>
      <c r="C4" s="190"/>
      <c r="D4" s="190"/>
    </row>
    <row r="5" spans="2:5" s="64" customFormat="1" x14ac:dyDescent="0.25">
      <c r="B5" s="488" t="s">
        <v>723</v>
      </c>
      <c r="C5" s="488"/>
      <c r="D5" s="488"/>
    </row>
    <row r="6" spans="2:5" x14ac:dyDescent="0.25">
      <c r="B6" s="191"/>
      <c r="C6" s="191"/>
      <c r="D6" s="191"/>
    </row>
    <row r="7" spans="2:5" x14ac:dyDescent="0.25">
      <c r="B7" s="207" t="s">
        <v>375</v>
      </c>
      <c r="C7" s="207" t="str">
        <f>+'NOTA V INGRESOS OPERATIVOS'!C8</f>
        <v>AL 30/09/2021</v>
      </c>
      <c r="D7" s="207" t="s">
        <v>698</v>
      </c>
    </row>
    <row r="8" spans="2:5" x14ac:dyDescent="0.25">
      <c r="B8" s="54" t="s">
        <v>498</v>
      </c>
      <c r="C8" s="1">
        <f>+'ESTADOS DE RESULTADOS 30,21'!E37</f>
        <v>1040109430</v>
      </c>
      <c r="D8" s="1">
        <v>0</v>
      </c>
      <c r="E8" s="60"/>
    </row>
    <row r="9" spans="2:5" x14ac:dyDescent="0.25">
      <c r="B9" s="38" t="s">
        <v>212</v>
      </c>
      <c r="C9" s="364">
        <f>+'ESTADOS DE RESULTADOS 30,21'!E38</f>
        <v>0</v>
      </c>
      <c r="D9" s="192">
        <v>0</v>
      </c>
    </row>
    <row r="10" spans="2:5" x14ac:dyDescent="0.25">
      <c r="B10" s="38" t="s">
        <v>213</v>
      </c>
      <c r="C10" s="364">
        <f>+'ESTADOS DE RESULTADOS 30,21'!E39</f>
        <v>26043155</v>
      </c>
      <c r="D10" s="192">
        <v>0</v>
      </c>
    </row>
    <row r="11" spans="2:5" x14ac:dyDescent="0.25">
      <c r="B11" s="38" t="s">
        <v>499</v>
      </c>
      <c r="C11" s="364">
        <v>0</v>
      </c>
      <c r="D11" s="192">
        <v>0</v>
      </c>
    </row>
    <row r="12" spans="2:5" x14ac:dyDescent="0.25">
      <c r="B12" s="193" t="s">
        <v>498</v>
      </c>
      <c r="C12" s="364">
        <f>+'ESTADOS DE RESULTADOS 30,21'!E40</f>
        <v>1014066275</v>
      </c>
      <c r="D12" s="194">
        <v>0</v>
      </c>
    </row>
    <row r="13" spans="2:5" x14ac:dyDescent="0.25">
      <c r="B13" s="54"/>
      <c r="C13" s="195"/>
      <c r="D13" s="195"/>
    </row>
    <row r="14" spans="2:5" x14ac:dyDescent="0.25">
      <c r="B14" s="54" t="s">
        <v>215</v>
      </c>
      <c r="C14" s="1">
        <f>+'ESTADOS DE RESULTADOS 30,21'!E43</f>
        <v>0</v>
      </c>
      <c r="D14" s="1">
        <v>0</v>
      </c>
    </row>
    <row r="15" spans="2:5" x14ac:dyDescent="0.25">
      <c r="B15" s="38" t="s">
        <v>216</v>
      </c>
      <c r="C15" s="192">
        <f>+'ESTADOS DE RESULTADOS 30,21'!E44</f>
        <v>0</v>
      </c>
      <c r="D15" s="192">
        <v>0</v>
      </c>
    </row>
    <row r="16" spans="2:5" x14ac:dyDescent="0.25">
      <c r="B16" s="38" t="s">
        <v>217</v>
      </c>
      <c r="C16" s="192">
        <f>+'ESTADOS DE RESULTADOS 30,21'!E45</f>
        <v>0</v>
      </c>
      <c r="D16" s="192">
        <v>0</v>
      </c>
    </row>
    <row r="17" spans="2:4" x14ac:dyDescent="0.25">
      <c r="B17" s="38" t="s">
        <v>218</v>
      </c>
      <c r="C17" s="192">
        <f>+'ESTADOS DE RESULTADOS 30,21'!E46</f>
        <v>0</v>
      </c>
      <c r="D17" s="192">
        <v>0</v>
      </c>
    </row>
    <row r="18" spans="2:4" x14ac:dyDescent="0.25">
      <c r="B18" s="54"/>
      <c r="C18" s="195"/>
      <c r="D18" s="195"/>
    </row>
    <row r="19" spans="2:4" x14ac:dyDescent="0.25">
      <c r="B19" s="54" t="s">
        <v>219</v>
      </c>
      <c r="C19" s="1">
        <f>+'ESTADOS DE RESULTADOS 30,21'!E48</f>
        <v>133181739</v>
      </c>
      <c r="D19" s="1">
        <v>0</v>
      </c>
    </row>
    <row r="20" spans="2:4" x14ac:dyDescent="0.25">
      <c r="B20" s="38" t="s">
        <v>220</v>
      </c>
      <c r="C20" s="192">
        <f>+'ESTADOS DE RESULTADOS 30,21'!E49</f>
        <v>0</v>
      </c>
      <c r="D20" s="192">
        <v>0</v>
      </c>
    </row>
    <row r="21" spans="2:4" x14ac:dyDescent="0.25">
      <c r="B21" s="38" t="s">
        <v>221</v>
      </c>
      <c r="C21" s="192">
        <f>+'ESTADOS DE RESULTADOS 30,21'!E50</f>
        <v>0</v>
      </c>
      <c r="D21" s="192">
        <v>0</v>
      </c>
    </row>
    <row r="22" spans="2:4" x14ac:dyDescent="0.25">
      <c r="B22" s="38" t="s">
        <v>222</v>
      </c>
      <c r="C22" s="192">
        <f>+'ESTADOS DE RESULTADOS 30,21'!E51</f>
        <v>0</v>
      </c>
      <c r="D22" s="192">
        <v>0</v>
      </c>
    </row>
    <row r="23" spans="2:4" x14ac:dyDescent="0.25">
      <c r="B23" s="38" t="s">
        <v>223</v>
      </c>
      <c r="C23" s="192">
        <f>+'ESTADOS DE RESULTADOS 30,21'!E52</f>
        <v>0</v>
      </c>
      <c r="D23" s="192">
        <v>0</v>
      </c>
    </row>
    <row r="24" spans="2:4" x14ac:dyDescent="0.25">
      <c r="B24" s="38" t="s">
        <v>224</v>
      </c>
      <c r="C24" s="192">
        <f>+'ESTADOS DE RESULTADOS 30,21'!E53</f>
        <v>0</v>
      </c>
      <c r="D24" s="192">
        <v>0</v>
      </c>
    </row>
    <row r="25" spans="2:4" x14ac:dyDescent="0.25">
      <c r="B25" s="38" t="s">
        <v>225</v>
      </c>
      <c r="C25" s="192">
        <f>+'ESTADOS DE RESULTADOS 30,21'!E54</f>
        <v>0</v>
      </c>
      <c r="D25" s="192">
        <v>0</v>
      </c>
    </row>
    <row r="26" spans="2:4" x14ac:dyDescent="0.25">
      <c r="B26" s="38" t="s">
        <v>226</v>
      </c>
      <c r="C26" s="192">
        <f>+'ESTADOS DE RESULTADOS 30,21'!E55</f>
        <v>0</v>
      </c>
      <c r="D26" s="192">
        <v>0</v>
      </c>
    </row>
    <row r="27" spans="2:4" x14ac:dyDescent="0.25">
      <c r="B27" s="38" t="s">
        <v>227</v>
      </c>
      <c r="C27" s="192">
        <f>+'ESTADOS DE RESULTADOS 30,21'!E56</f>
        <v>0</v>
      </c>
      <c r="D27" s="192">
        <v>0</v>
      </c>
    </row>
    <row r="28" spans="2:4" x14ac:dyDescent="0.25">
      <c r="B28" s="38" t="s">
        <v>228</v>
      </c>
      <c r="C28" s="192">
        <f>+'ESTADOS DE RESULTADOS 30,21'!E57</f>
        <v>0</v>
      </c>
      <c r="D28" s="196">
        <v>0</v>
      </c>
    </row>
    <row r="29" spans="2:4" x14ac:dyDescent="0.25">
      <c r="B29" s="38" t="s">
        <v>229</v>
      </c>
      <c r="C29" s="192">
        <f>+'ESTADOS DE RESULTADOS 30,21'!E58</f>
        <v>0</v>
      </c>
      <c r="D29" s="192">
        <v>0</v>
      </c>
    </row>
    <row r="30" spans="2:4" x14ac:dyDescent="0.25">
      <c r="B30" s="38" t="s">
        <v>230</v>
      </c>
      <c r="C30" s="192">
        <f>+'ESTADOS DE RESULTADOS 30,21'!E59</f>
        <v>2133950</v>
      </c>
      <c r="D30" s="192">
        <v>0</v>
      </c>
    </row>
    <row r="31" spans="2:4" x14ac:dyDescent="0.25">
      <c r="B31" s="38" t="s">
        <v>231</v>
      </c>
      <c r="C31" s="192">
        <f>+'ESTADOS DE RESULTADOS 30,21'!E60</f>
        <v>5344093</v>
      </c>
      <c r="D31" s="196">
        <v>0</v>
      </c>
    </row>
    <row r="32" spans="2:4" x14ac:dyDescent="0.25">
      <c r="B32" s="38" t="s">
        <v>232</v>
      </c>
      <c r="C32" s="192">
        <f>+'ESTADOS DE RESULTADOS 30,21'!E61</f>
        <v>100587878</v>
      </c>
      <c r="D32" s="192">
        <v>0</v>
      </c>
    </row>
    <row r="33" spans="2:4" x14ac:dyDescent="0.25">
      <c r="B33" s="38" t="s">
        <v>233</v>
      </c>
      <c r="C33" s="192">
        <f>+'ESTADOS DE RESULTADOS 30,21'!E62</f>
        <v>0</v>
      </c>
      <c r="D33" s="192">
        <v>0</v>
      </c>
    </row>
    <row r="34" spans="2:4" x14ac:dyDescent="0.25">
      <c r="B34" s="38" t="s">
        <v>234</v>
      </c>
      <c r="C34" s="192">
        <f>+'ESTADOS DE RESULTADOS 30,21'!E63</f>
        <v>2579454</v>
      </c>
      <c r="D34" s="192">
        <v>0</v>
      </c>
    </row>
    <row r="35" spans="2:4" x14ac:dyDescent="0.25">
      <c r="B35" s="38" t="s">
        <v>235</v>
      </c>
      <c r="C35" s="192">
        <f>+'ESTADOS DE RESULTADOS 30,21'!E64</f>
        <v>0</v>
      </c>
      <c r="D35" s="192">
        <v>0</v>
      </c>
    </row>
    <row r="36" spans="2:4" x14ac:dyDescent="0.25">
      <c r="B36" s="38" t="s">
        <v>236</v>
      </c>
      <c r="C36" s="192">
        <f>+'ESTADOS DE RESULTADOS 30,21'!E65</f>
        <v>22536364</v>
      </c>
      <c r="D36" s="192">
        <v>0</v>
      </c>
    </row>
    <row r="37" spans="2:4" x14ac:dyDescent="0.25">
      <c r="B37" s="38" t="s">
        <v>237</v>
      </c>
      <c r="C37" s="192">
        <f>+'ESTADOS DE RESULTADOS 30,21'!E66</f>
        <v>0</v>
      </c>
      <c r="D37" s="192"/>
    </row>
    <row r="38" spans="2:4" x14ac:dyDescent="0.25">
      <c r="B38" s="38" t="s">
        <v>238</v>
      </c>
      <c r="C38" s="192">
        <f>+'ESTADOS DE RESULTADOS 30,21'!E67</f>
        <v>0</v>
      </c>
      <c r="D38" s="192">
        <v>0</v>
      </c>
    </row>
    <row r="39" spans="2:4" x14ac:dyDescent="0.25">
      <c r="B39" s="38" t="s">
        <v>239</v>
      </c>
      <c r="C39" s="192">
        <f>+'ESTADOS DE RESULTADOS 30,21'!E68</f>
        <v>0</v>
      </c>
      <c r="D39" s="192">
        <v>0</v>
      </c>
    </row>
    <row r="40" spans="2:4" x14ac:dyDescent="0.25">
      <c r="B40" s="38" t="s">
        <v>240</v>
      </c>
      <c r="C40" s="192">
        <f>+'ESTADOS DE RESULTADOS 30,21'!E69</f>
        <v>0</v>
      </c>
      <c r="D40" s="192">
        <v>0</v>
      </c>
    </row>
    <row r="41" spans="2:4" x14ac:dyDescent="0.25">
      <c r="C41" s="60"/>
    </row>
    <row r="42" spans="2:4" x14ac:dyDescent="0.25">
      <c r="C42" s="197"/>
    </row>
    <row r="43" spans="2:4" x14ac:dyDescent="0.25">
      <c r="C43" s="60"/>
    </row>
  </sheetData>
  <sheetProtection algorithmName="SHA-512" hashValue="VV/ql12YM7Ymu6J07vWgVVwwW3FHEQnO2R4PsWZOvvXCuV+Hvi6Xa2r33pqalDEYx3hRSl26dcCSYLKrXV75lg==" saltValue="3f43EtWc5K1hUpmRJmxqxA==" spinCount="100000" sheet="1" objects="1" scenarios="1"/>
  <mergeCells count="2">
    <mergeCell ref="B1:D1"/>
    <mergeCell ref="B5:D5"/>
  </mergeCells>
  <hyperlinks>
    <hyperlink ref="B3" location="'ESTADOS DE RESULTADOS 30,21'!A1" display="w) Otros Gastos Operativos, de comercialización y de administración" xr:uid="{BCCD6A51-E50A-4DA4-BE05-BC6397E3839B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4">
    <tabColor rgb="FF002060"/>
  </sheetPr>
  <dimension ref="B1:D12"/>
  <sheetViews>
    <sheetView showGridLines="0" zoomScaleNormal="100" workbookViewId="0">
      <selection activeCell="B4" sqref="B4:M19"/>
    </sheetView>
  </sheetViews>
  <sheetFormatPr baseColWidth="10" defaultColWidth="11.44140625" defaultRowHeight="12" x14ac:dyDescent="0.25"/>
  <cols>
    <col min="1" max="1" width="7.21875" style="30" customWidth="1"/>
    <col min="2" max="2" width="37.6640625" style="30" bestFit="1" customWidth="1"/>
    <col min="3" max="3" width="13.6640625" style="30" bestFit="1" customWidth="1"/>
    <col min="4" max="4" width="13.33203125" style="30" bestFit="1" customWidth="1"/>
    <col min="5" max="16384" width="11.44140625" style="30"/>
  </cols>
  <sheetData>
    <row r="1" spans="2:4" ht="14.4" x14ac:dyDescent="0.3">
      <c r="B1" s="214"/>
    </row>
    <row r="2" spans="2:4" ht="14.4" x14ac:dyDescent="0.3">
      <c r="B2" s="416"/>
    </row>
    <row r="3" spans="2:4" ht="14.4" x14ac:dyDescent="0.25">
      <c r="B3" s="445" t="s">
        <v>783</v>
      </c>
    </row>
    <row r="4" spans="2:4" x14ac:dyDescent="0.25">
      <c r="B4" s="118"/>
    </row>
    <row r="5" spans="2:4" x14ac:dyDescent="0.25">
      <c r="B5" s="488" t="s">
        <v>723</v>
      </c>
      <c r="C5" s="488"/>
      <c r="D5" s="488"/>
    </row>
    <row r="7" spans="2:4" x14ac:dyDescent="0.25">
      <c r="B7" s="207" t="s">
        <v>375</v>
      </c>
      <c r="C7" s="207" t="str">
        <f>+'NOTA W OTROS GASTOS OPER'!C7</f>
        <v>AL 30/09/2021</v>
      </c>
      <c r="D7" s="207" t="s">
        <v>698</v>
      </c>
    </row>
    <row r="8" spans="2:4" x14ac:dyDescent="0.25">
      <c r="B8" s="54" t="s">
        <v>243</v>
      </c>
      <c r="C8" s="198">
        <f>+'ESTADOS DE RESULTADOS 30,21'!E72</f>
        <v>0</v>
      </c>
      <c r="D8" s="127">
        <v>0</v>
      </c>
    </row>
    <row r="9" spans="2:4" x14ac:dyDescent="0.25">
      <c r="B9" s="38" t="s">
        <v>243</v>
      </c>
      <c r="C9" s="199"/>
      <c r="D9" s="58">
        <v>0</v>
      </c>
    </row>
    <row r="10" spans="2:4" x14ac:dyDescent="0.25">
      <c r="B10" s="54" t="s">
        <v>242</v>
      </c>
      <c r="C10" s="198">
        <v>0</v>
      </c>
      <c r="D10" s="127">
        <v>0</v>
      </c>
    </row>
    <row r="11" spans="2:4" x14ac:dyDescent="0.25">
      <c r="B11" s="38" t="s">
        <v>242</v>
      </c>
      <c r="C11" s="199">
        <v>0</v>
      </c>
      <c r="D11" s="58">
        <v>0</v>
      </c>
    </row>
    <row r="12" spans="2:4" x14ac:dyDescent="0.25">
      <c r="B12" s="54" t="s">
        <v>496</v>
      </c>
      <c r="C12" s="198">
        <v>0</v>
      </c>
      <c r="D12" s="127">
        <v>0</v>
      </c>
    </row>
  </sheetData>
  <sheetProtection algorithmName="SHA-512" hashValue="SWsFKU45WZ5IFINaVIX2F0oVlGX8KMvVSGJ1TGa/o7p0Y/thv45Z50CJDV876En1DNhf08Kug4m1nB956J6THA==" saltValue="kULI56ubviDVpVaJpHWFNQ==" spinCount="100000" sheet="1" objects="1" scenarios="1"/>
  <mergeCells count="1">
    <mergeCell ref="B5:D5"/>
  </mergeCells>
  <hyperlinks>
    <hyperlink ref="B3" location="'ESTADOS DE RESULTADOS 30,21'!A1" display="x)       Otros Ingresos y Egresos" xr:uid="{C15CF92E-A95E-40BC-8057-771E0D962555}"/>
  </hyperlink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5">
    <tabColor rgb="FF002060"/>
  </sheetPr>
  <dimension ref="B1:D15"/>
  <sheetViews>
    <sheetView showGridLines="0" zoomScale="115" zoomScaleNormal="115" workbookViewId="0">
      <selection activeCell="B4" sqref="B4:M19"/>
    </sheetView>
  </sheetViews>
  <sheetFormatPr baseColWidth="10" defaultColWidth="11.44140625" defaultRowHeight="12" x14ac:dyDescent="0.25"/>
  <cols>
    <col min="1" max="1" width="17.6640625" style="30" customWidth="1"/>
    <col min="2" max="2" width="37.6640625" style="30" bestFit="1" customWidth="1"/>
    <col min="3" max="4" width="14.33203125" style="30" bestFit="1" customWidth="1"/>
    <col min="5" max="16384" width="11.44140625" style="30"/>
  </cols>
  <sheetData>
    <row r="1" spans="2:4" ht="14.4" x14ac:dyDescent="0.3">
      <c r="B1" s="214"/>
    </row>
    <row r="3" spans="2:4" ht="14.4" x14ac:dyDescent="0.25">
      <c r="B3" s="445" t="s">
        <v>784</v>
      </c>
    </row>
    <row r="4" spans="2:4" x14ac:dyDescent="0.25">
      <c r="B4" s="118"/>
    </row>
    <row r="5" spans="2:4" x14ac:dyDescent="0.25">
      <c r="B5" s="488" t="s">
        <v>723</v>
      </c>
      <c r="C5" s="488"/>
      <c r="D5" s="488"/>
    </row>
    <row r="7" spans="2:4" x14ac:dyDescent="0.25">
      <c r="B7" s="128" t="s">
        <v>375</v>
      </c>
      <c r="C7" s="128" t="str">
        <f>+'NOTA W OTROS GASTOS OPER'!C7</f>
        <v>AL 30/09/2021</v>
      </c>
      <c r="D7" s="128" t="s">
        <v>698</v>
      </c>
    </row>
    <row r="8" spans="2:4" x14ac:dyDescent="0.25">
      <c r="B8" s="54" t="s">
        <v>500</v>
      </c>
      <c r="C8" s="58"/>
      <c r="D8" s="58"/>
    </row>
    <row r="9" spans="2:4" x14ac:dyDescent="0.25">
      <c r="B9" s="38" t="s">
        <v>501</v>
      </c>
      <c r="C9" s="58">
        <f>+'ESTADOS DE RESULTADOS 30,21'!E79</f>
        <v>9704</v>
      </c>
      <c r="D9" s="58">
        <v>0</v>
      </c>
    </row>
    <row r="10" spans="2:4" x14ac:dyDescent="0.25">
      <c r="B10" s="38" t="s">
        <v>246</v>
      </c>
      <c r="C10" s="58">
        <f>+'ESTADOS DE RESULTADOS 30,21'!E80</f>
        <v>0</v>
      </c>
      <c r="D10" s="58">
        <v>0</v>
      </c>
    </row>
    <row r="11" spans="2:4" x14ac:dyDescent="0.25">
      <c r="B11" s="54" t="s">
        <v>496</v>
      </c>
      <c r="C11" s="127">
        <f>SUM(C9:C10)</f>
        <v>9704</v>
      </c>
      <c r="D11" s="127">
        <v>0</v>
      </c>
    </row>
    <row r="12" spans="2:4" x14ac:dyDescent="0.25">
      <c r="B12" s="54" t="s">
        <v>502</v>
      </c>
      <c r="C12" s="58"/>
      <c r="D12" s="58"/>
    </row>
    <row r="13" spans="2:4" x14ac:dyDescent="0.25">
      <c r="B13" s="38" t="s">
        <v>503</v>
      </c>
      <c r="C13" s="106">
        <f>-'ESTADOS DE RESULTADOS 30,21'!E82</f>
        <v>-1665890</v>
      </c>
      <c r="D13" s="106">
        <v>0</v>
      </c>
    </row>
    <row r="14" spans="2:4" x14ac:dyDescent="0.25">
      <c r="B14" s="38" t="s">
        <v>246</v>
      </c>
      <c r="C14" s="106">
        <f>-'ESTADOS DE RESULTADOS 30,21'!E83</f>
        <v>0</v>
      </c>
      <c r="D14" s="106">
        <v>0</v>
      </c>
    </row>
    <row r="15" spans="2:4" x14ac:dyDescent="0.25">
      <c r="B15" s="54" t="s">
        <v>496</v>
      </c>
      <c r="C15" s="195">
        <f>SUM(C13:C14)</f>
        <v>-1665890</v>
      </c>
      <c r="D15" s="127">
        <v>0</v>
      </c>
    </row>
  </sheetData>
  <sheetProtection algorithmName="SHA-512" hashValue="iDHm9KPXEuIqs3JAi7ZSF/8ZEhZjs3/ej7ybISGDsg86ACOxkjVC6syo5XoUJPBIFIA5Yh9OQVC8rPyvbktIMQ==" saltValue="TQOr7AaX3+XJLgsjn9nIEg==" spinCount="100000" sheet="1" objects="1" scenarios="1"/>
  <mergeCells count="1">
    <mergeCell ref="B5:D5"/>
  </mergeCells>
  <hyperlinks>
    <hyperlink ref="B3" location="'ESTADOS DE RESULTADOS 30,21'!A1" display="y)       Resultados Financieros" xr:uid="{B6A5E891-AA74-4B94-B9FB-A28BB7108A18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6">
    <tabColor rgb="FF002060"/>
  </sheetPr>
  <dimension ref="B1:D13"/>
  <sheetViews>
    <sheetView showGridLines="0" zoomScaleNormal="100" workbookViewId="0">
      <selection activeCell="B4" sqref="B4:M19"/>
    </sheetView>
  </sheetViews>
  <sheetFormatPr baseColWidth="10" defaultColWidth="11.44140625" defaultRowHeight="12" x14ac:dyDescent="0.25"/>
  <cols>
    <col min="1" max="1" width="23.88671875" style="30" customWidth="1"/>
    <col min="2" max="2" width="37.6640625" style="30" bestFit="1" customWidth="1"/>
    <col min="3" max="3" width="13.6640625" style="30" bestFit="1" customWidth="1"/>
    <col min="4" max="4" width="13.33203125" style="30" bestFit="1" customWidth="1"/>
    <col min="5" max="16384" width="11.44140625" style="30"/>
  </cols>
  <sheetData>
    <row r="1" spans="2:4" ht="14.4" x14ac:dyDescent="0.3">
      <c r="B1" s="214"/>
    </row>
    <row r="3" spans="2:4" ht="14.4" x14ac:dyDescent="0.3">
      <c r="B3" s="454" t="s">
        <v>785</v>
      </c>
    </row>
    <row r="5" spans="2:4" x14ac:dyDescent="0.25">
      <c r="B5" s="488" t="s">
        <v>723</v>
      </c>
      <c r="C5" s="488"/>
      <c r="D5" s="488"/>
    </row>
    <row r="7" spans="2:4" x14ac:dyDescent="0.25">
      <c r="B7" s="207" t="s">
        <v>375</v>
      </c>
      <c r="C7" s="207" t="str">
        <f>+'NOTA Y RESULTADOS FINANC'!C7</f>
        <v>AL 30/09/2021</v>
      </c>
      <c r="D7" s="207" t="str">
        <f>+'NOTA Y RESULTADOS FINANC'!D7</f>
        <v>AL 30/09/2020</v>
      </c>
    </row>
    <row r="8" spans="2:4" x14ac:dyDescent="0.25">
      <c r="B8" s="54" t="s">
        <v>504</v>
      </c>
      <c r="C8" s="54"/>
      <c r="D8" s="54"/>
    </row>
    <row r="9" spans="2:4" x14ac:dyDescent="0.25">
      <c r="B9" s="38" t="s">
        <v>505</v>
      </c>
      <c r="C9" s="200">
        <v>0</v>
      </c>
      <c r="D9" s="199">
        <v>0</v>
      </c>
    </row>
    <row r="10" spans="2:4" x14ac:dyDescent="0.25">
      <c r="B10" s="54" t="s">
        <v>496</v>
      </c>
      <c r="C10" s="201">
        <f>SUM(C9)</f>
        <v>0</v>
      </c>
      <c r="D10" s="201">
        <f>SUM(D9)</f>
        <v>0</v>
      </c>
    </row>
    <row r="11" spans="2:4" x14ac:dyDescent="0.25">
      <c r="B11" s="54" t="s">
        <v>506</v>
      </c>
      <c r="C11" s="54"/>
      <c r="D11" s="54"/>
    </row>
    <row r="12" spans="2:4" x14ac:dyDescent="0.25">
      <c r="B12" s="38" t="s">
        <v>507</v>
      </c>
      <c r="C12" s="200">
        <v>0</v>
      </c>
      <c r="D12" s="200">
        <v>0</v>
      </c>
    </row>
    <row r="13" spans="2:4" x14ac:dyDescent="0.25">
      <c r="B13" s="54" t="s">
        <v>496</v>
      </c>
      <c r="C13" s="201">
        <f>SUM(C12)</f>
        <v>0</v>
      </c>
      <c r="D13" s="201">
        <f>SUM(D12)</f>
        <v>0</v>
      </c>
    </row>
  </sheetData>
  <sheetProtection algorithmName="SHA-512" hashValue="opfKvr4cHNN4UmiMR3JKsjKDyUOh3O9TGHg85kxgVAYd9vKNPI91xwc0HKZdBu2YduOcahchKeuP04ITQ9AKqw==" saltValue="IuImh6zpA1xfLXsh/VEZlw==" spinCount="100000" sheet="1" objects="1" scenarios="1"/>
  <mergeCells count="1">
    <mergeCell ref="B5:D5"/>
  </mergeCells>
  <hyperlinks>
    <hyperlink ref="B3" location="'ESTADOS DE RESULTADOS 30,21'!A1" display="z)  Resultados Extraordinarios " xr:uid="{DBAB4901-006C-4E16-B2C8-E3951294BC27}"/>
  </hyperlink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7">
    <tabColor rgb="FF002060"/>
  </sheetPr>
  <dimension ref="B1:B30"/>
  <sheetViews>
    <sheetView showGridLines="0" zoomScaleNormal="100" workbookViewId="0">
      <selection activeCell="B4" sqref="B4:M19"/>
    </sheetView>
  </sheetViews>
  <sheetFormatPr baseColWidth="10" defaultColWidth="9.109375" defaultRowHeight="12" x14ac:dyDescent="0.25"/>
  <cols>
    <col min="1" max="1" width="7" style="30" customWidth="1"/>
    <col min="2" max="2" width="93.109375" style="358" customWidth="1"/>
    <col min="3" max="255" width="11.44140625" style="30" customWidth="1"/>
    <col min="256" max="16384" width="9.109375" style="30"/>
  </cols>
  <sheetData>
    <row r="1" spans="2:2" ht="14.4" x14ac:dyDescent="0.3">
      <c r="B1" s="214"/>
    </row>
    <row r="3" spans="2:2" x14ac:dyDescent="0.25">
      <c r="B3" s="31" t="s">
        <v>508</v>
      </c>
    </row>
    <row r="4" spans="2:2" x14ac:dyDescent="0.25">
      <c r="B4" s="31" t="s">
        <v>569</v>
      </c>
    </row>
    <row r="5" spans="2:2" x14ac:dyDescent="0.25">
      <c r="B5" s="94" t="s">
        <v>509</v>
      </c>
    </row>
    <row r="6" spans="2:2" x14ac:dyDescent="0.25">
      <c r="B6" s="31" t="s">
        <v>570</v>
      </c>
    </row>
    <row r="7" spans="2:2" x14ac:dyDescent="0.25">
      <c r="B7" s="94" t="s">
        <v>509</v>
      </c>
    </row>
    <row r="8" spans="2:2" x14ac:dyDescent="0.25">
      <c r="B8" s="94"/>
    </row>
    <row r="9" spans="2:2" x14ac:dyDescent="0.25">
      <c r="B9" s="31" t="s">
        <v>571</v>
      </c>
    </row>
    <row r="10" spans="2:2" ht="36" x14ac:dyDescent="0.25">
      <c r="B10" s="443" t="s">
        <v>745</v>
      </c>
    </row>
    <row r="11" spans="2:2" x14ac:dyDescent="0.25">
      <c r="B11" s="31" t="s">
        <v>510</v>
      </c>
    </row>
    <row r="12" spans="2:2" x14ac:dyDescent="0.25">
      <c r="B12" s="94" t="s">
        <v>511</v>
      </c>
    </row>
    <row r="13" spans="2:2" x14ac:dyDescent="0.25">
      <c r="B13" s="94"/>
    </row>
    <row r="14" spans="2:2" ht="28.2" customHeight="1" x14ac:dyDescent="0.25">
      <c r="B14" s="357" t="s">
        <v>572</v>
      </c>
    </row>
    <row r="15" spans="2:2" x14ac:dyDescent="0.25">
      <c r="B15" s="94" t="s">
        <v>512</v>
      </c>
    </row>
    <row r="16" spans="2:2" x14ac:dyDescent="0.25">
      <c r="B16" s="94"/>
    </row>
    <row r="17" spans="2:2" x14ac:dyDescent="0.25">
      <c r="B17" s="31" t="s">
        <v>513</v>
      </c>
    </row>
    <row r="18" spans="2:2" x14ac:dyDescent="0.25">
      <c r="B18" s="94" t="s">
        <v>512</v>
      </c>
    </row>
    <row r="19" spans="2:2" x14ac:dyDescent="0.25">
      <c r="B19" s="94"/>
    </row>
    <row r="20" spans="2:2" x14ac:dyDescent="0.25">
      <c r="B20" s="31" t="s">
        <v>514</v>
      </c>
    </row>
    <row r="21" spans="2:2" x14ac:dyDescent="0.25">
      <c r="B21" s="94" t="s">
        <v>512</v>
      </c>
    </row>
    <row r="22" spans="2:2" x14ac:dyDescent="0.25">
      <c r="B22" s="94"/>
    </row>
    <row r="23" spans="2:2" x14ac:dyDescent="0.25">
      <c r="B23" s="31" t="s">
        <v>515</v>
      </c>
    </row>
    <row r="24" spans="2:2" x14ac:dyDescent="0.25">
      <c r="B24" s="94" t="s">
        <v>516</v>
      </c>
    </row>
    <row r="30" spans="2:2" ht="9.6" customHeight="1" x14ac:dyDescent="0.25"/>
  </sheetData>
  <sheetProtection algorithmName="SHA-512" hashValue="3TFr4YRnwa+vWWcfrd4F4hCSoUl+VSbxAVdKL2O/OaIwdpu+JeZpK6RhM2ZQZJ2eTInye1zccnXWOMQfADP9Lg==" saltValue="9PvwkXn+NjsbYSObn4zpA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  <pageSetUpPr fitToPage="1"/>
  </sheetPr>
  <dimension ref="A1:L145"/>
  <sheetViews>
    <sheetView showGridLines="0" tabSelected="1" topLeftCell="A71" zoomScale="115" zoomScaleNormal="115" workbookViewId="0">
      <selection activeCell="D93" sqref="D93"/>
    </sheetView>
  </sheetViews>
  <sheetFormatPr baseColWidth="10" defaultColWidth="11.44140625" defaultRowHeight="12" x14ac:dyDescent="0.25"/>
  <cols>
    <col min="1" max="1" width="3.88671875" style="215" customWidth="1"/>
    <col min="2" max="2" width="20.88671875" style="215" hidden="1" customWidth="1"/>
    <col min="3" max="3" width="48.77734375" style="215" customWidth="1"/>
    <col min="4" max="5" width="13.6640625" style="215" customWidth="1"/>
    <col min="6" max="6" width="48.77734375" style="215" customWidth="1"/>
    <col min="7" max="8" width="13.6640625" style="215" customWidth="1"/>
    <col min="9" max="9" width="11.44140625" style="215"/>
    <col min="10" max="10" width="11.88671875" style="215" bestFit="1" customWidth="1"/>
    <col min="11" max="16384" width="11.44140625" style="215"/>
  </cols>
  <sheetData>
    <row r="1" spans="2:8" ht="55.05" customHeight="1" x14ac:dyDescent="0.25"/>
    <row r="2" spans="2:8" x14ac:dyDescent="0.25">
      <c r="E2" s="205"/>
    </row>
    <row r="3" spans="2:8" s="217" customFormat="1" x14ac:dyDescent="0.25">
      <c r="B3" s="216">
        <v>1</v>
      </c>
      <c r="C3" s="467" t="str">
        <f>+INDICE!C2</f>
        <v>TRADERS PRO CASA DE BOLSA S.A.</v>
      </c>
      <c r="D3" s="467"/>
      <c r="E3" s="467"/>
      <c r="F3" s="467"/>
      <c r="G3" s="467"/>
      <c r="H3" s="467"/>
    </row>
    <row r="4" spans="2:8" s="217" customFormat="1" ht="11.25" customHeight="1" x14ac:dyDescent="0.25">
      <c r="C4" s="467" t="s">
        <v>518</v>
      </c>
      <c r="D4" s="467"/>
      <c r="E4" s="467"/>
      <c r="F4" s="467"/>
      <c r="G4" s="467"/>
      <c r="H4" s="467"/>
    </row>
    <row r="5" spans="2:8" s="217" customFormat="1" ht="27" customHeight="1" x14ac:dyDescent="0.25">
      <c r="B5" s="218" t="s">
        <v>57</v>
      </c>
      <c r="C5" s="468" t="s">
        <v>586</v>
      </c>
      <c r="D5" s="468"/>
      <c r="E5" s="468"/>
      <c r="F5" s="468"/>
      <c r="G5" s="468"/>
      <c r="H5" s="468"/>
    </row>
    <row r="6" spans="2:8" s="217" customFormat="1" ht="12" customHeight="1" x14ac:dyDescent="0.25">
      <c r="B6" s="219" t="s">
        <v>58</v>
      </c>
      <c r="C6" s="469" t="s">
        <v>59</v>
      </c>
      <c r="D6" s="469"/>
      <c r="E6" s="469"/>
      <c r="F6" s="469"/>
      <c r="G6" s="469"/>
      <c r="H6" s="469"/>
    </row>
    <row r="7" spans="2:8" s="217" customFormat="1" ht="32.4" customHeight="1" x14ac:dyDescent="0.25">
      <c r="B7" s="219"/>
      <c r="C7" s="220" t="s">
        <v>60</v>
      </c>
      <c r="D7" s="221" t="s">
        <v>590</v>
      </c>
      <c r="E7" s="222" t="s">
        <v>581</v>
      </c>
      <c r="F7" s="220" t="s">
        <v>61</v>
      </c>
      <c r="G7" s="221" t="str">
        <f>+D7</f>
        <v>PERIODO ACTUAL 30/09/ 2020</v>
      </c>
      <c r="H7" s="221" t="s">
        <v>581</v>
      </c>
    </row>
    <row r="8" spans="2:8" s="217" customFormat="1" ht="11.25" customHeight="1" x14ac:dyDescent="0.25">
      <c r="B8" s="219" t="s">
        <v>62</v>
      </c>
      <c r="C8" s="223" t="s">
        <v>766</v>
      </c>
      <c r="D8" s="224"/>
      <c r="E8" s="225"/>
      <c r="F8" s="226" t="s">
        <v>63</v>
      </c>
      <c r="G8" s="227"/>
      <c r="H8" s="228"/>
    </row>
    <row r="9" spans="2:8" s="217" customFormat="1" ht="11.25" customHeight="1" x14ac:dyDescent="0.3">
      <c r="B9" s="219" t="s">
        <v>64</v>
      </c>
      <c r="C9" s="446" t="s">
        <v>65</v>
      </c>
      <c r="D9" s="229"/>
      <c r="E9" s="228"/>
      <c r="F9" s="226" t="s">
        <v>725</v>
      </c>
      <c r="G9" s="227"/>
      <c r="H9" s="228"/>
    </row>
    <row r="10" spans="2:8" s="217" customFormat="1" ht="11.25" customHeight="1" x14ac:dyDescent="0.3">
      <c r="B10" s="219"/>
      <c r="C10" s="230" t="s">
        <v>66</v>
      </c>
      <c r="D10" s="229">
        <v>0</v>
      </c>
      <c r="E10" s="228">
        <v>0</v>
      </c>
      <c r="F10" s="452" t="s">
        <v>567</v>
      </c>
      <c r="G10" s="227">
        <v>0</v>
      </c>
      <c r="H10" s="228">
        <v>0</v>
      </c>
    </row>
    <row r="11" spans="2:8" s="217" customFormat="1" ht="11.25" customHeight="1" x14ac:dyDescent="0.3">
      <c r="B11" s="219"/>
      <c r="C11" s="230" t="s">
        <v>67</v>
      </c>
      <c r="D11" s="229">
        <v>0</v>
      </c>
      <c r="E11" s="228">
        <v>0</v>
      </c>
      <c r="F11" s="448" t="s">
        <v>68</v>
      </c>
      <c r="G11" s="227">
        <f>61658960-G12</f>
        <v>49436000</v>
      </c>
      <c r="H11" s="228">
        <v>0</v>
      </c>
    </row>
    <row r="12" spans="2:8" s="217" customFormat="1" ht="11.25" customHeight="1" x14ac:dyDescent="0.3">
      <c r="B12" s="219"/>
      <c r="C12" s="230" t="s">
        <v>69</v>
      </c>
      <c r="D12" s="229">
        <v>180275093</v>
      </c>
      <c r="E12" s="228">
        <v>0</v>
      </c>
      <c r="F12" s="448" t="s">
        <v>568</v>
      </c>
      <c r="G12" s="228">
        <v>12222960</v>
      </c>
      <c r="H12" s="232">
        <v>0</v>
      </c>
    </row>
    <row r="13" spans="2:8" s="217" customFormat="1" ht="11.25" customHeight="1" x14ac:dyDescent="0.3">
      <c r="B13" s="219"/>
      <c r="C13" s="233"/>
      <c r="D13" s="234">
        <f>+D12+D11</f>
        <v>180275093</v>
      </c>
      <c r="E13" s="234">
        <v>0</v>
      </c>
      <c r="F13" s="448" t="s">
        <v>776</v>
      </c>
      <c r="G13" s="227">
        <v>0</v>
      </c>
      <c r="H13" s="228">
        <v>0</v>
      </c>
    </row>
    <row r="14" spans="2:8" s="217" customFormat="1" ht="11.25" customHeight="1" x14ac:dyDescent="0.3">
      <c r="B14" s="219"/>
      <c r="C14" s="233"/>
      <c r="D14" s="229"/>
      <c r="E14" s="228">
        <v>0</v>
      </c>
      <c r="F14" s="448" t="s">
        <v>777</v>
      </c>
      <c r="G14" s="227">
        <v>0</v>
      </c>
      <c r="H14" s="228">
        <v>0</v>
      </c>
    </row>
    <row r="15" spans="2:8" s="217" customFormat="1" ht="11.25" customHeight="1" x14ac:dyDescent="0.25">
      <c r="B15" s="219"/>
      <c r="C15" s="233"/>
      <c r="D15" s="229"/>
      <c r="E15" s="228">
        <v>0</v>
      </c>
      <c r="F15" s="226"/>
      <c r="G15" s="234">
        <f>SUM(G10:G14)</f>
        <v>61658960</v>
      </c>
      <c r="H15" s="234">
        <v>0</v>
      </c>
    </row>
    <row r="16" spans="2:8" s="217" customFormat="1" ht="11.25" customHeight="1" x14ac:dyDescent="0.3">
      <c r="B16" s="219" t="s">
        <v>70</v>
      </c>
      <c r="C16" s="446" t="s">
        <v>751</v>
      </c>
      <c r="D16" s="229">
        <v>0</v>
      </c>
      <c r="E16" s="228">
        <v>0</v>
      </c>
      <c r="F16" s="449" t="s">
        <v>71</v>
      </c>
      <c r="G16" s="227"/>
      <c r="H16" s="228">
        <v>0</v>
      </c>
    </row>
    <row r="17" spans="2:12" s="217" customFormat="1" ht="11.25" customHeight="1" x14ac:dyDescent="0.25">
      <c r="B17" s="219" t="s">
        <v>72</v>
      </c>
      <c r="C17" s="233" t="s">
        <v>73</v>
      </c>
      <c r="D17" s="229">
        <v>0</v>
      </c>
      <c r="E17" s="228">
        <v>0</v>
      </c>
      <c r="F17" s="231" t="s">
        <v>74</v>
      </c>
      <c r="G17" s="227">
        <v>0</v>
      </c>
      <c r="H17" s="228">
        <v>0</v>
      </c>
    </row>
    <row r="18" spans="2:12" s="217" customFormat="1" ht="11.25" customHeight="1" x14ac:dyDescent="0.25">
      <c r="B18" s="219"/>
      <c r="C18" s="233" t="s">
        <v>75</v>
      </c>
      <c r="D18" s="229">
        <f>6100000000-600000000</f>
        <v>5500000000</v>
      </c>
      <c r="E18" s="228">
        <v>0</v>
      </c>
      <c r="F18" s="231" t="s">
        <v>76</v>
      </c>
      <c r="G18" s="227">
        <v>4507890411</v>
      </c>
      <c r="H18" s="228">
        <v>0</v>
      </c>
    </row>
    <row r="19" spans="2:12" s="217" customFormat="1" ht="11.25" customHeight="1" x14ac:dyDescent="0.25">
      <c r="B19" s="219"/>
      <c r="C19" s="235" t="s">
        <v>77</v>
      </c>
      <c r="D19" s="229">
        <v>0</v>
      </c>
      <c r="E19" s="228">
        <v>0</v>
      </c>
      <c r="F19" s="231" t="s">
        <v>78</v>
      </c>
      <c r="G19" s="236">
        <v>50562472</v>
      </c>
      <c r="H19" s="237">
        <v>0</v>
      </c>
    </row>
    <row r="20" spans="2:12" s="217" customFormat="1" ht="11.25" customHeight="1" x14ac:dyDescent="0.25">
      <c r="B20" s="219"/>
      <c r="C20" s="233"/>
      <c r="D20" s="238">
        <f>+D18+D17</f>
        <v>5500000000</v>
      </c>
      <c r="E20" s="238">
        <v>0</v>
      </c>
      <c r="F20" s="239"/>
      <c r="G20" s="240">
        <f>SUM(G17:G19)</f>
        <v>4558452883</v>
      </c>
      <c r="H20" s="240">
        <v>0</v>
      </c>
    </row>
    <row r="21" spans="2:12" s="217" customFormat="1" ht="11.25" customHeight="1" x14ac:dyDescent="0.3">
      <c r="B21" s="219"/>
      <c r="C21" s="446" t="s">
        <v>79</v>
      </c>
      <c r="D21" s="229"/>
      <c r="E21" s="228">
        <v>0</v>
      </c>
      <c r="F21" s="417" t="s">
        <v>774</v>
      </c>
      <c r="G21" s="227"/>
      <c r="H21" s="228">
        <v>0</v>
      </c>
    </row>
    <row r="22" spans="2:12" s="217" customFormat="1" ht="11.25" customHeight="1" x14ac:dyDescent="0.25">
      <c r="B22" s="219"/>
      <c r="C22" s="230" t="s">
        <v>81</v>
      </c>
      <c r="D22" s="229">
        <v>0</v>
      </c>
      <c r="E22" s="232">
        <v>0</v>
      </c>
      <c r="F22" s="231" t="s">
        <v>82</v>
      </c>
      <c r="G22" s="227">
        <v>0</v>
      </c>
      <c r="H22" s="228">
        <v>0</v>
      </c>
    </row>
    <row r="23" spans="2:12" s="217" customFormat="1" ht="11.25" customHeight="1" x14ac:dyDescent="0.25">
      <c r="B23" s="219"/>
      <c r="C23" s="230" t="s">
        <v>83</v>
      </c>
      <c r="D23" s="229">
        <f>17684954</f>
        <v>17684954</v>
      </c>
      <c r="E23" s="228">
        <v>0</v>
      </c>
      <c r="F23" s="231" t="s">
        <v>84</v>
      </c>
      <c r="G23" s="227">
        <v>3109091</v>
      </c>
      <c r="H23" s="228">
        <v>0</v>
      </c>
    </row>
    <row r="24" spans="2:12" s="217" customFormat="1" ht="14.1" customHeight="1" x14ac:dyDescent="0.25">
      <c r="B24" s="219"/>
      <c r="C24" s="230" t="s">
        <v>85</v>
      </c>
      <c r="D24" s="229">
        <f>14250000-D26</f>
        <v>6650000</v>
      </c>
      <c r="E24" s="228">
        <v>0</v>
      </c>
      <c r="F24" s="231" t="s">
        <v>86</v>
      </c>
      <c r="G24" s="227">
        <v>0</v>
      </c>
      <c r="H24" s="228">
        <v>0</v>
      </c>
    </row>
    <row r="25" spans="2:12" s="217" customFormat="1" ht="11.25" customHeight="1" x14ac:dyDescent="0.25">
      <c r="B25" s="219"/>
      <c r="C25" s="235" t="s">
        <v>87</v>
      </c>
      <c r="D25" s="229">
        <v>0</v>
      </c>
      <c r="E25" s="228">
        <v>0</v>
      </c>
      <c r="F25" s="231" t="s">
        <v>88</v>
      </c>
      <c r="G25" s="227">
        <v>0</v>
      </c>
      <c r="H25" s="228">
        <v>0</v>
      </c>
    </row>
    <row r="26" spans="2:12" s="217" customFormat="1" ht="11.25" customHeight="1" x14ac:dyDescent="0.25">
      <c r="B26" s="219"/>
      <c r="C26" s="230" t="s">
        <v>89</v>
      </c>
      <c r="D26" s="229">
        <v>7600000</v>
      </c>
      <c r="E26" s="228">
        <v>0</v>
      </c>
      <c r="F26" s="231" t="s">
        <v>90</v>
      </c>
      <c r="G26" s="236">
        <v>0</v>
      </c>
      <c r="H26" s="237">
        <v>0</v>
      </c>
    </row>
    <row r="27" spans="2:12" s="217" customFormat="1" ht="11.25" customHeight="1" x14ac:dyDescent="0.25">
      <c r="B27" s="219" t="s">
        <v>91</v>
      </c>
      <c r="C27" s="235" t="s">
        <v>92</v>
      </c>
      <c r="D27" s="229">
        <v>0</v>
      </c>
      <c r="E27" s="228">
        <v>0</v>
      </c>
      <c r="F27" s="231"/>
      <c r="G27" s="240">
        <f>SUM(G23:G26)</f>
        <v>3109091</v>
      </c>
      <c r="H27" s="240">
        <v>0</v>
      </c>
    </row>
    <row r="28" spans="2:12" s="217" customFormat="1" ht="11.25" customHeight="1" x14ac:dyDescent="0.25">
      <c r="B28" s="219" t="s">
        <v>93</v>
      </c>
      <c r="C28" s="230" t="s">
        <v>94</v>
      </c>
      <c r="D28" s="229">
        <v>0</v>
      </c>
      <c r="E28" s="228">
        <v>0</v>
      </c>
      <c r="F28" s="231"/>
      <c r="G28" s="227"/>
      <c r="H28" s="228">
        <v>0</v>
      </c>
      <c r="J28" s="241"/>
      <c r="K28" s="241"/>
      <c r="L28" s="241"/>
    </row>
    <row r="29" spans="2:12" s="217" customFormat="1" ht="11.25" customHeight="1" x14ac:dyDescent="0.25">
      <c r="B29" s="219" t="s">
        <v>95</v>
      </c>
      <c r="C29" s="230"/>
      <c r="D29" s="234">
        <f>SUM(D22:D28)</f>
        <v>31934954</v>
      </c>
      <c r="E29" s="234">
        <v>0</v>
      </c>
      <c r="F29" s="231"/>
      <c r="G29" s="227"/>
      <c r="H29" s="228">
        <v>0</v>
      </c>
      <c r="I29" s="241"/>
      <c r="J29" s="241"/>
      <c r="K29" s="241"/>
      <c r="L29" s="241"/>
    </row>
    <row r="30" spans="2:12" s="217" customFormat="1" ht="11.25" customHeight="1" x14ac:dyDescent="0.3">
      <c r="B30" s="219"/>
      <c r="C30" s="223" t="s">
        <v>96</v>
      </c>
      <c r="D30" s="229"/>
      <c r="E30" s="228">
        <v>0</v>
      </c>
      <c r="F30" s="452" t="s">
        <v>775</v>
      </c>
      <c r="G30" s="227"/>
      <c r="H30" s="228">
        <v>0</v>
      </c>
      <c r="I30" s="242"/>
      <c r="J30" s="242"/>
    </row>
    <row r="31" spans="2:12" s="217" customFormat="1" ht="11.25" customHeight="1" x14ac:dyDescent="0.3">
      <c r="B31" s="219" t="s">
        <v>98</v>
      </c>
      <c r="C31" s="447" t="s">
        <v>762</v>
      </c>
      <c r="D31" s="224"/>
      <c r="E31" s="225">
        <v>0</v>
      </c>
      <c r="F31" s="243"/>
      <c r="G31" s="244"/>
      <c r="H31" s="225">
        <v>0</v>
      </c>
    </row>
    <row r="32" spans="2:12" s="217" customFormat="1" ht="11.25" customHeight="1" x14ac:dyDescent="0.25">
      <c r="B32" s="219" t="s">
        <v>99</v>
      </c>
      <c r="C32" s="230" t="s">
        <v>760</v>
      </c>
      <c r="D32" s="229">
        <v>250014527</v>
      </c>
      <c r="E32" s="228">
        <v>0</v>
      </c>
      <c r="F32" s="231" t="s">
        <v>100</v>
      </c>
      <c r="G32" s="227">
        <v>0</v>
      </c>
      <c r="H32" s="228">
        <v>0</v>
      </c>
    </row>
    <row r="33" spans="2:9" s="217" customFormat="1" ht="11.25" customHeight="1" x14ac:dyDescent="0.25">
      <c r="B33" s="219" t="s">
        <v>101</v>
      </c>
      <c r="C33" s="230" t="s">
        <v>761</v>
      </c>
      <c r="D33" s="229">
        <v>0</v>
      </c>
      <c r="E33" s="228">
        <v>0</v>
      </c>
      <c r="F33" s="231" t="s">
        <v>102</v>
      </c>
      <c r="G33" s="227">
        <v>0</v>
      </c>
      <c r="H33" s="228">
        <v>0</v>
      </c>
      <c r="I33" s="242">
        <v>0</v>
      </c>
    </row>
    <row r="34" spans="2:9" s="217" customFormat="1" ht="11.25" customHeight="1" x14ac:dyDescent="0.25">
      <c r="B34" s="219" t="s">
        <v>103</v>
      </c>
      <c r="C34" s="230" t="s">
        <v>574</v>
      </c>
      <c r="D34" s="229">
        <v>0</v>
      </c>
      <c r="E34" s="228">
        <v>0</v>
      </c>
      <c r="F34" s="231" t="s">
        <v>104</v>
      </c>
      <c r="G34" s="227">
        <v>199452055</v>
      </c>
      <c r="H34" s="228">
        <v>0</v>
      </c>
    </row>
    <row r="35" spans="2:9" s="217" customFormat="1" ht="11.25" customHeight="1" x14ac:dyDescent="0.25">
      <c r="B35" s="219"/>
      <c r="C35" s="230"/>
      <c r="D35" s="229"/>
      <c r="E35" s="228">
        <v>0</v>
      </c>
      <c r="F35" s="231"/>
      <c r="G35" s="227"/>
      <c r="H35" s="237">
        <v>0</v>
      </c>
    </row>
    <row r="36" spans="2:9" s="217" customFormat="1" ht="11.25" customHeight="1" x14ac:dyDescent="0.25">
      <c r="B36" s="219"/>
      <c r="C36" s="223"/>
      <c r="D36" s="234">
        <f>SUM(D32:D35)</f>
        <v>250014527</v>
      </c>
      <c r="E36" s="234">
        <v>0</v>
      </c>
      <c r="F36" s="231"/>
      <c r="G36" s="245">
        <f>SUM(G32:G35)</f>
        <v>199452055</v>
      </c>
      <c r="H36" s="240">
        <v>0</v>
      </c>
    </row>
    <row r="37" spans="2:9" s="217" customFormat="1" ht="11.25" customHeight="1" thickBot="1" x14ac:dyDescent="0.3">
      <c r="B37" s="219" t="s">
        <v>105</v>
      </c>
      <c r="C37" s="246" t="s">
        <v>759</v>
      </c>
      <c r="D37" s="247">
        <f>+D36+D29+D20+D13</f>
        <v>5962224574</v>
      </c>
      <c r="E37" s="247">
        <v>0</v>
      </c>
      <c r="F37" s="248" t="s">
        <v>758</v>
      </c>
      <c r="G37" s="249">
        <f>+G36+G27+G20+G15</f>
        <v>4822672989</v>
      </c>
      <c r="H37" s="250">
        <v>0</v>
      </c>
    </row>
    <row r="38" spans="2:9" s="217" customFormat="1" ht="11.25" customHeight="1" thickTop="1" x14ac:dyDescent="0.25">
      <c r="B38" s="219"/>
      <c r="C38" s="230"/>
      <c r="D38" s="251"/>
      <c r="E38" s="228">
        <v>0</v>
      </c>
      <c r="F38" s="239"/>
      <c r="G38" s="227"/>
      <c r="H38" s="228">
        <v>0</v>
      </c>
    </row>
    <row r="39" spans="2:9" s="217" customFormat="1" ht="11.25" customHeight="1" x14ac:dyDescent="0.25">
      <c r="B39" s="219" t="s">
        <v>106</v>
      </c>
      <c r="C39" s="223" t="s">
        <v>107</v>
      </c>
      <c r="D39" s="229"/>
      <c r="E39" s="228">
        <v>0</v>
      </c>
      <c r="F39" s="226" t="s">
        <v>108</v>
      </c>
      <c r="G39" s="227"/>
      <c r="H39" s="228">
        <v>0</v>
      </c>
    </row>
    <row r="40" spans="2:9" s="217" customFormat="1" ht="11.25" customHeight="1" x14ac:dyDescent="0.3">
      <c r="B40" s="219" t="s">
        <v>109</v>
      </c>
      <c r="C40" s="446" t="s">
        <v>110</v>
      </c>
      <c r="D40" s="229"/>
      <c r="E40" s="228">
        <v>0</v>
      </c>
      <c r="F40" s="226" t="s">
        <v>725</v>
      </c>
      <c r="G40" s="227"/>
      <c r="H40" s="228"/>
    </row>
    <row r="41" spans="2:9" s="217" customFormat="1" ht="11.25" customHeight="1" x14ac:dyDescent="0.3">
      <c r="B41" s="219"/>
      <c r="C41" s="230" t="s">
        <v>73</v>
      </c>
      <c r="D41" s="229">
        <v>0</v>
      </c>
      <c r="E41" s="228">
        <v>0</v>
      </c>
      <c r="F41" s="448" t="s">
        <v>567</v>
      </c>
      <c r="G41" s="227"/>
      <c r="H41" s="228"/>
    </row>
    <row r="42" spans="2:9" s="217" customFormat="1" ht="11.25" customHeight="1" x14ac:dyDescent="0.3">
      <c r="B42" s="219"/>
      <c r="C42" s="230" t="s">
        <v>113</v>
      </c>
      <c r="D42" s="229">
        <v>600000000</v>
      </c>
      <c r="E42" s="228">
        <v>0</v>
      </c>
      <c r="F42" s="448" t="s">
        <v>68</v>
      </c>
      <c r="G42" s="227"/>
      <c r="H42" s="228"/>
    </row>
    <row r="43" spans="2:9" s="217" customFormat="1" ht="11.25" customHeight="1" x14ac:dyDescent="0.3">
      <c r="B43" s="219"/>
      <c r="C43" s="230" t="s">
        <v>114</v>
      </c>
      <c r="D43" s="229">
        <v>900000000</v>
      </c>
      <c r="E43" s="228">
        <v>0</v>
      </c>
      <c r="F43" s="448" t="s">
        <v>568</v>
      </c>
      <c r="G43" s="227"/>
      <c r="H43" s="228"/>
    </row>
    <row r="44" spans="2:9" s="217" customFormat="1" ht="11.25" customHeight="1" x14ac:dyDescent="0.3">
      <c r="B44" s="219"/>
      <c r="C44" s="230" t="s">
        <v>115</v>
      </c>
      <c r="D44" s="229">
        <v>0</v>
      </c>
      <c r="E44" s="228">
        <v>0</v>
      </c>
      <c r="F44" s="448" t="s">
        <v>776</v>
      </c>
      <c r="G44" s="227"/>
      <c r="H44" s="228"/>
    </row>
    <row r="45" spans="2:9" s="217" customFormat="1" ht="11.25" customHeight="1" x14ac:dyDescent="0.3">
      <c r="B45" s="253" t="s">
        <v>117</v>
      </c>
      <c r="C45" s="230" t="s">
        <v>118</v>
      </c>
      <c r="D45" s="229">
        <v>0</v>
      </c>
      <c r="E45" s="228">
        <v>0</v>
      </c>
      <c r="F45" s="448" t="s">
        <v>777</v>
      </c>
      <c r="G45" s="227"/>
      <c r="H45" s="228"/>
    </row>
    <row r="46" spans="2:9" s="217" customFormat="1" ht="11.25" customHeight="1" x14ac:dyDescent="0.25">
      <c r="B46" s="219" t="s">
        <v>119</v>
      </c>
      <c r="C46" s="235" t="s">
        <v>87</v>
      </c>
      <c r="D46" s="229">
        <v>0</v>
      </c>
      <c r="E46" s="228">
        <v>0</v>
      </c>
      <c r="F46" s="226"/>
      <c r="G46" s="227"/>
      <c r="H46" s="228"/>
    </row>
    <row r="47" spans="2:9" s="217" customFormat="1" ht="11.25" customHeight="1" x14ac:dyDescent="0.3">
      <c r="B47" s="219" t="s">
        <v>121</v>
      </c>
      <c r="C47" s="233"/>
      <c r="D47" s="234">
        <f>+D41+D43+D42</f>
        <v>1500000000</v>
      </c>
      <c r="E47" s="234">
        <v>0</v>
      </c>
      <c r="F47" s="449" t="s">
        <v>71</v>
      </c>
      <c r="G47" s="227"/>
      <c r="H47" s="228">
        <v>0</v>
      </c>
    </row>
    <row r="48" spans="2:9" s="217" customFormat="1" ht="11.25" customHeight="1" x14ac:dyDescent="0.3">
      <c r="B48" s="219"/>
      <c r="C48" s="446" t="s">
        <v>79</v>
      </c>
      <c r="D48" s="229"/>
      <c r="E48" s="228">
        <v>0</v>
      </c>
      <c r="F48" s="231" t="s">
        <v>112</v>
      </c>
      <c r="G48" s="227">
        <v>0</v>
      </c>
      <c r="H48" s="228">
        <v>0</v>
      </c>
    </row>
    <row r="49" spans="2:8" s="217" customFormat="1" ht="11.25" customHeight="1" x14ac:dyDescent="0.25">
      <c r="B49" s="219"/>
      <c r="C49" s="230" t="s">
        <v>81</v>
      </c>
      <c r="D49" s="229">
        <v>0</v>
      </c>
      <c r="E49" s="229">
        <v>0</v>
      </c>
      <c r="F49" s="231" t="s">
        <v>78</v>
      </c>
      <c r="G49" s="227">
        <v>0</v>
      </c>
      <c r="H49" s="228">
        <v>0</v>
      </c>
    </row>
    <row r="50" spans="2:8" s="217" customFormat="1" ht="11.25" customHeight="1" x14ac:dyDescent="0.25">
      <c r="B50" s="219" t="s">
        <v>125</v>
      </c>
      <c r="C50" s="230" t="s">
        <v>85</v>
      </c>
      <c r="D50" s="229">
        <v>0</v>
      </c>
      <c r="E50" s="229">
        <v>0</v>
      </c>
      <c r="F50" s="252"/>
      <c r="G50" s="234">
        <v>0</v>
      </c>
      <c r="H50" s="238">
        <v>0</v>
      </c>
    </row>
    <row r="51" spans="2:8" s="217" customFormat="1" ht="11.25" customHeight="1" x14ac:dyDescent="0.25">
      <c r="B51" s="219" t="s">
        <v>126</v>
      </c>
      <c r="C51" s="230" t="s">
        <v>127</v>
      </c>
      <c r="D51" s="229"/>
      <c r="E51" s="229">
        <v>0</v>
      </c>
      <c r="F51" s="226" t="s">
        <v>116</v>
      </c>
      <c r="G51" s="227"/>
      <c r="H51" s="228">
        <v>0</v>
      </c>
    </row>
    <row r="52" spans="2:8" s="217" customFormat="1" ht="11.25" customHeight="1" x14ac:dyDescent="0.25">
      <c r="B52" s="219" t="s">
        <v>128</v>
      </c>
      <c r="C52" s="235" t="s">
        <v>87</v>
      </c>
      <c r="D52" s="229"/>
      <c r="E52" s="229">
        <v>0</v>
      </c>
      <c r="F52" s="231" t="s">
        <v>120</v>
      </c>
      <c r="G52" s="227">
        <v>0</v>
      </c>
      <c r="H52" s="228">
        <v>0</v>
      </c>
    </row>
    <row r="53" spans="2:8" s="217" customFormat="1" ht="11.25" customHeight="1" x14ac:dyDescent="0.25">
      <c r="B53" s="219" t="s">
        <v>129</v>
      </c>
      <c r="C53" s="230" t="s">
        <v>89</v>
      </c>
      <c r="D53" s="229"/>
      <c r="E53" s="229">
        <v>0</v>
      </c>
      <c r="F53" s="231" t="s">
        <v>122</v>
      </c>
      <c r="G53" s="227">
        <v>0</v>
      </c>
      <c r="H53" s="228">
        <v>0</v>
      </c>
    </row>
    <row r="54" spans="2:8" s="217" customFormat="1" ht="11.25" customHeight="1" x14ac:dyDescent="0.25">
      <c r="B54" s="219"/>
      <c r="C54" s="235" t="s">
        <v>92</v>
      </c>
      <c r="D54" s="229"/>
      <c r="E54" s="229">
        <v>0</v>
      </c>
      <c r="F54" s="231" t="s">
        <v>124</v>
      </c>
      <c r="G54" s="227"/>
      <c r="H54" s="228">
        <v>0</v>
      </c>
    </row>
    <row r="55" spans="2:8" s="217" customFormat="1" ht="11.25" customHeight="1" x14ac:dyDescent="0.25">
      <c r="B55" s="219"/>
      <c r="C55" s="230" t="s">
        <v>94</v>
      </c>
      <c r="D55" s="229"/>
      <c r="E55" s="229">
        <v>0</v>
      </c>
      <c r="F55" s="239"/>
      <c r="G55" s="227">
        <v>0</v>
      </c>
      <c r="H55" s="228">
        <v>0</v>
      </c>
    </row>
    <row r="56" spans="2:8" s="217" customFormat="1" ht="11.25" customHeight="1" x14ac:dyDescent="0.25">
      <c r="B56" s="219"/>
      <c r="C56" s="230"/>
      <c r="D56" s="229"/>
      <c r="E56" s="228">
        <v>0</v>
      </c>
      <c r="F56" s="239"/>
      <c r="G56" s="244"/>
      <c r="H56" s="225">
        <v>0</v>
      </c>
    </row>
    <row r="57" spans="2:8" s="217" customFormat="1" ht="11.25" customHeight="1" thickBot="1" x14ac:dyDescent="0.3">
      <c r="B57" s="219" t="s">
        <v>133</v>
      </c>
      <c r="C57" s="233"/>
      <c r="D57" s="234">
        <f>+D49+D50</f>
        <v>0</v>
      </c>
      <c r="E57" s="234">
        <v>0</v>
      </c>
      <c r="F57" s="248" t="s">
        <v>757</v>
      </c>
      <c r="G57" s="247">
        <v>0</v>
      </c>
      <c r="H57" s="247">
        <v>0</v>
      </c>
    </row>
    <row r="58" spans="2:8" s="217" customFormat="1" ht="11.25" customHeight="1" thickTop="1" x14ac:dyDescent="0.3">
      <c r="B58" s="219"/>
      <c r="C58" s="446" t="s">
        <v>134</v>
      </c>
      <c r="D58" s="229"/>
      <c r="E58" s="228">
        <v>0</v>
      </c>
      <c r="F58" s="254" t="s">
        <v>756</v>
      </c>
      <c r="G58" s="255">
        <f>+G37</f>
        <v>4822672989</v>
      </c>
      <c r="H58" s="255">
        <v>0</v>
      </c>
    </row>
    <row r="59" spans="2:8" s="217" customFormat="1" ht="11.25" customHeight="1" x14ac:dyDescent="0.3">
      <c r="B59" s="219"/>
      <c r="C59" s="230" t="s">
        <v>136</v>
      </c>
      <c r="D59" s="229">
        <v>5276772</v>
      </c>
      <c r="E59" s="228">
        <v>0</v>
      </c>
      <c r="F59" s="449" t="s">
        <v>130</v>
      </c>
      <c r="G59" s="227"/>
      <c r="H59" s="228">
        <v>0</v>
      </c>
    </row>
    <row r="60" spans="2:8" s="217" customFormat="1" ht="11.25" customHeight="1" x14ac:dyDescent="0.25">
      <c r="B60" s="219"/>
      <c r="C60" s="230" t="s">
        <v>138</v>
      </c>
      <c r="D60" s="229">
        <v>0</v>
      </c>
      <c r="E60" s="228">
        <v>0</v>
      </c>
      <c r="F60" s="226" t="s">
        <v>285</v>
      </c>
      <c r="G60" s="227"/>
      <c r="H60" s="228">
        <v>0</v>
      </c>
    </row>
    <row r="61" spans="2:8" s="217" customFormat="1" ht="11.25" customHeight="1" x14ac:dyDescent="0.25">
      <c r="B61" s="219"/>
      <c r="C61" s="230"/>
      <c r="D61" s="234">
        <f>+D59+D60</f>
        <v>5276772</v>
      </c>
      <c r="E61" s="234">
        <v>0</v>
      </c>
      <c r="F61" s="231" t="s">
        <v>131</v>
      </c>
      <c r="G61" s="227">
        <v>2786000000</v>
      </c>
      <c r="H61" s="228">
        <v>0</v>
      </c>
    </row>
    <row r="62" spans="2:8" s="217" customFormat="1" ht="11.25" customHeight="1" x14ac:dyDescent="0.3">
      <c r="B62" s="219"/>
      <c r="C62" s="446" t="s">
        <v>141</v>
      </c>
      <c r="D62" s="229"/>
      <c r="E62" s="228">
        <v>0</v>
      </c>
      <c r="F62" s="231" t="s">
        <v>132</v>
      </c>
      <c r="G62" s="236">
        <v>0</v>
      </c>
      <c r="H62" s="237">
        <v>0</v>
      </c>
    </row>
    <row r="63" spans="2:8" s="217" customFormat="1" ht="11.25" customHeight="1" x14ac:dyDescent="0.25">
      <c r="B63" s="219"/>
      <c r="C63" s="230" t="s">
        <v>142</v>
      </c>
      <c r="D63" s="229">
        <v>0</v>
      </c>
      <c r="E63" s="228">
        <v>0</v>
      </c>
      <c r="F63" s="239"/>
      <c r="G63" s="234">
        <f>SUM(G61:G62)</f>
        <v>2786000000</v>
      </c>
      <c r="H63" s="234">
        <v>0</v>
      </c>
    </row>
    <row r="64" spans="2:8" s="217" customFormat="1" ht="11.25" customHeight="1" x14ac:dyDescent="0.25">
      <c r="B64" s="219"/>
      <c r="C64" s="230" t="s">
        <v>143</v>
      </c>
      <c r="D64" s="229">
        <v>0</v>
      </c>
      <c r="E64" s="228">
        <v>0</v>
      </c>
      <c r="F64" s="226" t="s">
        <v>286</v>
      </c>
      <c r="G64" s="227"/>
      <c r="H64" s="228">
        <v>0</v>
      </c>
    </row>
    <row r="65" spans="2:9" s="217" customFormat="1" ht="11.25" customHeight="1" x14ac:dyDescent="0.25">
      <c r="B65" s="219"/>
      <c r="C65" s="230" t="s">
        <v>144</v>
      </c>
      <c r="D65" s="229">
        <v>0</v>
      </c>
      <c r="E65" s="228">
        <v>0</v>
      </c>
      <c r="F65" s="231" t="s">
        <v>137</v>
      </c>
      <c r="G65" s="227">
        <v>0</v>
      </c>
      <c r="H65" s="228">
        <v>0</v>
      </c>
    </row>
    <row r="66" spans="2:9" s="217" customFormat="1" ht="11.25" customHeight="1" x14ac:dyDescent="0.25">
      <c r="B66" s="219"/>
      <c r="C66" s="230" t="s">
        <v>145</v>
      </c>
      <c r="D66" s="229">
        <v>0</v>
      </c>
      <c r="E66" s="228">
        <v>0</v>
      </c>
      <c r="F66" s="231" t="s">
        <v>139</v>
      </c>
      <c r="G66" s="227">
        <v>0</v>
      </c>
      <c r="H66" s="229">
        <v>0</v>
      </c>
    </row>
    <row r="67" spans="2:9" s="217" customFormat="1" ht="11.25" customHeight="1" x14ac:dyDescent="0.25">
      <c r="B67" s="219"/>
      <c r="C67" s="441" t="s">
        <v>727</v>
      </c>
      <c r="D67" s="256">
        <v>0</v>
      </c>
      <c r="E67" s="237">
        <v>0</v>
      </c>
      <c r="F67" s="231" t="s">
        <v>140</v>
      </c>
      <c r="G67" s="227">
        <v>0</v>
      </c>
      <c r="H67" s="228">
        <v>0</v>
      </c>
    </row>
    <row r="68" spans="2:9" s="217" customFormat="1" ht="11.25" customHeight="1" x14ac:dyDescent="0.25">
      <c r="B68" s="219"/>
      <c r="C68" s="233"/>
      <c r="D68" s="234">
        <f>SUM(D63:D67)</f>
        <v>0</v>
      </c>
      <c r="E68" s="234">
        <v>0</v>
      </c>
      <c r="F68" s="231"/>
      <c r="G68" s="227"/>
      <c r="H68" s="228">
        <v>0</v>
      </c>
    </row>
    <row r="69" spans="2:9" s="217" customFormat="1" ht="11.25" customHeight="1" x14ac:dyDescent="0.25">
      <c r="B69" s="219" t="s">
        <v>149</v>
      </c>
      <c r="C69" s="223" t="s">
        <v>96</v>
      </c>
      <c r="D69" s="229"/>
      <c r="E69" s="228">
        <v>0</v>
      </c>
      <c r="F69" s="231"/>
      <c r="G69" s="234">
        <f>SUM(G65:G68)</f>
        <v>0</v>
      </c>
      <c r="H69" s="234">
        <v>0</v>
      </c>
    </row>
    <row r="70" spans="2:9" s="217" customFormat="1" ht="11.25" customHeight="1" x14ac:dyDescent="0.3">
      <c r="B70" s="219" t="s">
        <v>150</v>
      </c>
      <c r="C70" s="446" t="s">
        <v>764</v>
      </c>
      <c r="D70" s="229"/>
      <c r="E70" s="228">
        <v>0</v>
      </c>
      <c r="F70" s="226"/>
      <c r="G70" s="244"/>
      <c r="H70" s="225">
        <v>0</v>
      </c>
    </row>
    <row r="71" spans="2:9" s="217" customFormat="1" ht="11.25" customHeight="1" x14ac:dyDescent="0.25">
      <c r="B71" s="219"/>
      <c r="C71" s="230" t="s">
        <v>763</v>
      </c>
      <c r="D71" s="229">
        <v>0</v>
      </c>
      <c r="E71" s="228">
        <v>0</v>
      </c>
      <c r="F71" s="226" t="s">
        <v>146</v>
      </c>
      <c r="G71" s="244"/>
      <c r="H71" s="225">
        <v>0</v>
      </c>
    </row>
    <row r="72" spans="2:9" s="217" customFormat="1" ht="11.25" customHeight="1" x14ac:dyDescent="0.25">
      <c r="B72" s="219" t="s">
        <v>151</v>
      </c>
      <c r="C72" s="230" t="s">
        <v>152</v>
      </c>
      <c r="D72" s="229">
        <v>12816145</v>
      </c>
      <c r="E72" s="228">
        <v>0</v>
      </c>
      <c r="F72" s="239" t="s">
        <v>146</v>
      </c>
      <c r="G72" s="227">
        <v>0</v>
      </c>
      <c r="H72" s="228">
        <v>0</v>
      </c>
    </row>
    <row r="73" spans="2:9" ht="11.25" customHeight="1" x14ac:dyDescent="0.25">
      <c r="B73" s="262" t="s">
        <v>153</v>
      </c>
      <c r="C73" s="230" t="s">
        <v>154</v>
      </c>
      <c r="D73" s="229">
        <v>0</v>
      </c>
      <c r="E73" s="228">
        <v>0</v>
      </c>
      <c r="F73" s="239" t="s">
        <v>148</v>
      </c>
      <c r="G73" s="257">
        <v>-128355498</v>
      </c>
      <c r="H73" s="257">
        <v>0</v>
      </c>
    </row>
    <row r="74" spans="2:9" ht="11.25" customHeight="1" x14ac:dyDescent="0.25">
      <c r="B74" s="262" t="s">
        <v>155</v>
      </c>
      <c r="C74" s="233"/>
      <c r="D74" s="263">
        <f>SUM(D71:D73)</f>
        <v>12816145</v>
      </c>
      <c r="E74" s="263">
        <v>0</v>
      </c>
      <c r="F74" s="239"/>
      <c r="G74" s="258">
        <f>SUM(G72:G73)</f>
        <v>-128355498</v>
      </c>
      <c r="H74" s="258">
        <v>0</v>
      </c>
    </row>
    <row r="75" spans="2:9" ht="11.25" customHeight="1" x14ac:dyDescent="0.25">
      <c r="B75" s="262" t="s">
        <v>156</v>
      </c>
      <c r="C75" s="264" t="s">
        <v>752</v>
      </c>
      <c r="D75" s="260">
        <f>+D68+D74+D61+D57+D47</f>
        <v>1518092917</v>
      </c>
      <c r="E75" s="260">
        <v>0</v>
      </c>
      <c r="F75" s="259" t="s">
        <v>755</v>
      </c>
      <c r="G75" s="260">
        <f>+G63+G69+G74</f>
        <v>2657644502</v>
      </c>
      <c r="H75" s="260">
        <v>0</v>
      </c>
    </row>
    <row r="76" spans="2:9" ht="11.25" customHeight="1" x14ac:dyDescent="0.25">
      <c r="B76" s="262"/>
      <c r="C76" s="264" t="s">
        <v>753</v>
      </c>
      <c r="D76" s="261">
        <f>+D37+D75</f>
        <v>7480317491</v>
      </c>
      <c r="E76" s="261">
        <v>0</v>
      </c>
      <c r="F76" s="259" t="s">
        <v>754</v>
      </c>
      <c r="G76" s="261">
        <f>+G58+G75</f>
        <v>7480317491</v>
      </c>
      <c r="H76" s="261">
        <v>0</v>
      </c>
    </row>
    <row r="77" spans="2:9" ht="11.25" hidden="1" customHeight="1" x14ac:dyDescent="0.25">
      <c r="B77" s="262" t="s">
        <v>157</v>
      </c>
      <c r="C77" s="30"/>
      <c r="D77" s="340"/>
      <c r="E77" s="340"/>
      <c r="G77" s="338"/>
      <c r="H77" s="339"/>
    </row>
    <row r="78" spans="2:9" ht="11.25" customHeight="1" x14ac:dyDescent="0.25">
      <c r="B78" s="262" t="s">
        <v>158</v>
      </c>
      <c r="D78" s="265">
        <f>+D76-G76</f>
        <v>0</v>
      </c>
      <c r="G78" s="338"/>
      <c r="H78" s="458"/>
      <c r="I78" s="326"/>
    </row>
    <row r="79" spans="2:9" ht="11.25" customHeight="1" x14ac:dyDescent="0.25">
      <c r="B79" s="262" t="s">
        <v>159</v>
      </c>
      <c r="D79" s="266"/>
      <c r="F79" s="326"/>
      <c r="G79" s="457"/>
      <c r="H79" s="458"/>
    </row>
    <row r="80" spans="2:9" ht="11.25" customHeight="1" x14ac:dyDescent="0.25">
      <c r="B80" s="262"/>
      <c r="D80" s="266"/>
      <c r="F80" s="326"/>
      <c r="G80" s="457"/>
      <c r="H80" s="457"/>
    </row>
    <row r="81" spans="1:8" ht="11.25" customHeight="1" x14ac:dyDescent="0.25">
      <c r="B81" s="262" t="s">
        <v>160</v>
      </c>
      <c r="F81" s="326"/>
      <c r="G81" s="457"/>
      <c r="H81" s="457"/>
    </row>
    <row r="82" spans="1:8" ht="11.25" customHeight="1" x14ac:dyDescent="0.25">
      <c r="B82" s="262"/>
      <c r="F82" s="326"/>
      <c r="G82" s="457"/>
      <c r="H82" s="457"/>
    </row>
    <row r="83" spans="1:8" ht="11.25" customHeight="1" x14ac:dyDescent="0.25">
      <c r="B83" s="262"/>
      <c r="F83" s="64"/>
      <c r="G83" s="64"/>
      <c r="H83" s="64"/>
    </row>
    <row r="84" spans="1:8" ht="11.25" customHeight="1" x14ac:dyDescent="0.25">
      <c r="B84" s="262"/>
    </row>
    <row r="85" spans="1:8" ht="11.25" customHeight="1" x14ac:dyDescent="0.25">
      <c r="B85" s="262"/>
    </row>
    <row r="86" spans="1:8" ht="11.25" customHeight="1" x14ac:dyDescent="0.25">
      <c r="A86" s="267"/>
      <c r="B86" s="268">
        <v>2</v>
      </c>
    </row>
    <row r="87" spans="1:8" ht="11.25" customHeight="1" x14ac:dyDescent="0.25">
      <c r="B87" s="269" t="s">
        <v>161</v>
      </c>
    </row>
    <row r="88" spans="1:8" ht="11.25" customHeight="1" x14ac:dyDescent="0.25">
      <c r="B88" s="262" t="s">
        <v>162</v>
      </c>
      <c r="C88" s="270"/>
      <c r="D88" s="271"/>
      <c r="E88" s="271"/>
    </row>
    <row r="89" spans="1:8" ht="11.25" customHeight="1" x14ac:dyDescent="0.25">
      <c r="B89" s="262" t="s">
        <v>163</v>
      </c>
    </row>
    <row r="90" spans="1:8" ht="11.25" customHeight="1" x14ac:dyDescent="0.25">
      <c r="B90" s="262" t="s">
        <v>164</v>
      </c>
    </row>
    <row r="91" spans="1:8" ht="11.25" customHeight="1" x14ac:dyDescent="0.25">
      <c r="B91" s="262"/>
    </row>
    <row r="92" spans="1:8" ht="11.25" customHeight="1" x14ac:dyDescent="0.25">
      <c r="B92" s="262" t="s">
        <v>165</v>
      </c>
    </row>
    <row r="93" spans="1:8" ht="11.25" customHeight="1" x14ac:dyDescent="0.25">
      <c r="B93" s="262" t="s">
        <v>166</v>
      </c>
    </row>
    <row r="94" spans="1:8" ht="11.25" customHeight="1" x14ac:dyDescent="0.25">
      <c r="B94" s="262" t="s">
        <v>167</v>
      </c>
      <c r="G94" s="272"/>
    </row>
    <row r="95" spans="1:8" ht="11.25" customHeight="1" x14ac:dyDescent="0.25">
      <c r="B95" s="262" t="s">
        <v>168</v>
      </c>
    </row>
    <row r="96" spans="1:8" ht="11.25" customHeight="1" x14ac:dyDescent="0.25">
      <c r="B96" s="262"/>
    </row>
    <row r="97" spans="2:2" ht="11.25" customHeight="1" x14ac:dyDescent="0.25">
      <c r="B97" s="262" t="s">
        <v>169</v>
      </c>
    </row>
    <row r="98" spans="2:2" ht="11.25" customHeight="1" x14ac:dyDescent="0.25">
      <c r="B98" s="262" t="s">
        <v>170</v>
      </c>
    </row>
    <row r="99" spans="2:2" ht="11.25" customHeight="1" x14ac:dyDescent="0.25">
      <c r="B99" s="262" t="s">
        <v>171</v>
      </c>
    </row>
    <row r="100" spans="2:2" ht="11.25" customHeight="1" x14ac:dyDescent="0.25">
      <c r="B100" s="262" t="s">
        <v>172</v>
      </c>
    </row>
    <row r="101" spans="2:2" ht="11.25" customHeight="1" x14ac:dyDescent="0.25">
      <c r="B101" s="262"/>
    </row>
    <row r="102" spans="2:2" ht="11.25" customHeight="1" x14ac:dyDescent="0.25">
      <c r="B102" s="262" t="s">
        <v>173</v>
      </c>
    </row>
    <row r="103" spans="2:2" ht="11.25" customHeight="1" x14ac:dyDescent="0.25">
      <c r="B103" s="262" t="s">
        <v>174</v>
      </c>
    </row>
    <row r="104" spans="2:2" ht="11.25" customHeight="1" x14ac:dyDescent="0.25">
      <c r="B104" s="262"/>
    </row>
    <row r="105" spans="2:2" ht="11.25" customHeight="1" x14ac:dyDescent="0.25">
      <c r="B105" s="262"/>
    </row>
    <row r="106" spans="2:2" ht="11.25" customHeight="1" x14ac:dyDescent="0.25">
      <c r="B106" s="262"/>
    </row>
    <row r="107" spans="2:2" ht="11.25" customHeight="1" x14ac:dyDescent="0.25">
      <c r="B107" s="262" t="s">
        <v>175</v>
      </c>
    </row>
    <row r="108" spans="2:2" ht="11.25" customHeight="1" x14ac:dyDescent="0.25">
      <c r="B108" s="262"/>
    </row>
    <row r="109" spans="2:2" ht="11.25" customHeight="1" x14ac:dyDescent="0.25">
      <c r="B109" s="262" t="s">
        <v>176</v>
      </c>
    </row>
    <row r="110" spans="2:2" ht="11.25" customHeight="1" x14ac:dyDescent="0.25">
      <c r="B110" s="262" t="s">
        <v>177</v>
      </c>
    </row>
    <row r="111" spans="2:2" ht="11.25" customHeight="1" x14ac:dyDescent="0.25">
      <c r="B111" s="262" t="s">
        <v>178</v>
      </c>
    </row>
    <row r="112" spans="2:2" ht="11.25" customHeight="1" x14ac:dyDescent="0.25">
      <c r="B112" s="262"/>
    </row>
    <row r="113" spans="2:2" ht="11.25" customHeight="1" x14ac:dyDescent="0.25">
      <c r="B113" s="262" t="s">
        <v>179</v>
      </c>
    </row>
    <row r="114" spans="2:2" ht="11.25" customHeight="1" x14ac:dyDescent="0.25">
      <c r="B114" s="262" t="s">
        <v>180</v>
      </c>
    </row>
    <row r="115" spans="2:2" ht="11.25" customHeight="1" x14ac:dyDescent="0.25">
      <c r="B115" s="262" t="s">
        <v>181</v>
      </c>
    </row>
    <row r="116" spans="2:2" ht="11.25" customHeight="1" x14ac:dyDescent="0.25">
      <c r="B116" s="262"/>
    </row>
    <row r="117" spans="2:2" ht="11.25" customHeight="1" x14ac:dyDescent="0.25">
      <c r="B117" s="262"/>
    </row>
    <row r="118" spans="2:2" ht="11.25" customHeight="1" x14ac:dyDescent="0.25">
      <c r="B118" s="262"/>
    </row>
    <row r="119" spans="2:2" ht="11.25" customHeight="1" x14ac:dyDescent="0.25">
      <c r="B119" s="262"/>
    </row>
    <row r="120" spans="2:2" ht="11.25" customHeight="1" x14ac:dyDescent="0.25">
      <c r="B120" s="262"/>
    </row>
    <row r="121" spans="2:2" ht="11.25" customHeight="1" x14ac:dyDescent="0.25">
      <c r="B121" s="262" t="s">
        <v>182</v>
      </c>
    </row>
    <row r="122" spans="2:2" ht="11.25" customHeight="1" x14ac:dyDescent="0.25">
      <c r="B122" s="262" t="s">
        <v>183</v>
      </c>
    </row>
    <row r="123" spans="2:2" ht="11.25" customHeight="1" x14ac:dyDescent="0.25">
      <c r="B123" s="262" t="s">
        <v>184</v>
      </c>
    </row>
    <row r="124" spans="2:2" ht="11.25" customHeight="1" x14ac:dyDescent="0.25">
      <c r="B124" s="262" t="s">
        <v>185</v>
      </c>
    </row>
    <row r="125" spans="2:2" ht="11.25" customHeight="1" x14ac:dyDescent="0.25">
      <c r="B125" s="262"/>
    </row>
    <row r="126" spans="2:2" ht="11.25" customHeight="1" x14ac:dyDescent="0.25">
      <c r="B126" s="262" t="s">
        <v>186</v>
      </c>
    </row>
    <row r="127" spans="2:2" ht="11.25" customHeight="1" x14ac:dyDescent="0.25">
      <c r="B127" s="262" t="s">
        <v>187</v>
      </c>
    </row>
    <row r="128" spans="2:2" ht="11.25" customHeight="1" x14ac:dyDescent="0.25">
      <c r="B128" s="262" t="s">
        <v>188</v>
      </c>
    </row>
    <row r="129" spans="2:5" ht="11.25" customHeight="1" x14ac:dyDescent="0.25">
      <c r="B129" s="262" t="s">
        <v>189</v>
      </c>
    </row>
    <row r="130" spans="2:5" ht="11.25" customHeight="1" x14ac:dyDescent="0.25">
      <c r="B130" s="262" t="s">
        <v>190</v>
      </c>
    </row>
    <row r="131" spans="2:5" ht="11.25" customHeight="1" x14ac:dyDescent="0.25">
      <c r="B131" s="262"/>
    </row>
    <row r="132" spans="2:5" ht="11.25" customHeight="1" x14ac:dyDescent="0.25">
      <c r="B132" s="262" t="s">
        <v>191</v>
      </c>
    </row>
    <row r="133" spans="2:5" ht="11.25" customHeight="1" x14ac:dyDescent="0.25">
      <c r="B133" s="262" t="s">
        <v>192</v>
      </c>
    </row>
    <row r="134" spans="2:5" ht="11.25" customHeight="1" x14ac:dyDescent="0.25">
      <c r="B134" s="262" t="s">
        <v>193</v>
      </c>
    </row>
    <row r="135" spans="2:5" ht="11.25" customHeight="1" x14ac:dyDescent="0.25">
      <c r="B135" s="262"/>
    </row>
    <row r="136" spans="2:5" ht="11.25" customHeight="1" x14ac:dyDescent="0.25">
      <c r="B136" s="262"/>
    </row>
    <row r="137" spans="2:5" ht="11.25" customHeight="1" x14ac:dyDescent="0.25">
      <c r="B137" s="262"/>
    </row>
    <row r="140" spans="2:5" ht="11.25" customHeight="1" x14ac:dyDescent="0.25"/>
    <row r="141" spans="2:5" ht="11.25" customHeight="1" x14ac:dyDescent="0.25">
      <c r="D141" s="273"/>
      <c r="E141" s="273"/>
    </row>
    <row r="142" spans="2:5" x14ac:dyDescent="0.25">
      <c r="D142" s="274">
        <v>0</v>
      </c>
      <c r="E142" s="273">
        <v>0</v>
      </c>
    </row>
    <row r="144" spans="2:5" ht="11.25" customHeight="1" x14ac:dyDescent="0.25"/>
    <row r="145" spans="4:4" x14ac:dyDescent="0.25">
      <c r="D145" s="275"/>
    </row>
  </sheetData>
  <mergeCells count="4">
    <mergeCell ref="C3:H3"/>
    <mergeCell ref="C4:H4"/>
    <mergeCell ref="C5:H5"/>
    <mergeCell ref="C6:H6"/>
  </mergeCells>
  <hyperlinks>
    <hyperlink ref="C9" location="'NOTA D - DISPONIBILIDADES'!A1" display="DISPONIBILIDADES Nota 5 d" xr:uid="{28A90788-4383-4E09-BF1C-FC0B98607864}"/>
    <hyperlink ref="C16" location="'NOTA E - INVERSIONES'!A1" display="Inversiones Temporarias  Nota 5 e" xr:uid="{00B40298-6865-4A47-9B3F-F5D7D02048E5}"/>
    <hyperlink ref="C21" location="'NOTA F - CREDITOS'!A1" display="CREDITOS Nota 5 f" xr:uid="{694B7F0F-EDA9-440A-A3FE-5E683200C59A}"/>
    <hyperlink ref="C31" location="'NOTA H CARGOS DIFERIDOS'!A1" display="GASTOS NO DEVENGADOS - Nota 5 h" xr:uid="{107BC869-D38C-4D62-841D-3C75EB4F3185}"/>
    <hyperlink ref="C40" location="'NOTA E - INVERSIONES'!A1" display="INVERSIONES PERMANENTES Nota 5 e" xr:uid="{5C80EE75-D95B-43B1-8BF5-4D31AD19BCFC}"/>
    <hyperlink ref="C48" location="'NOTA F - CREDITOS'!A1" display="CREDITOS Nota 5 f" xr:uid="{F558B54E-1C0A-46BC-AEF7-4CDC154DC71C}"/>
    <hyperlink ref="C58" location="'NOTA G BIENES DE USO'!A1" display="BIENES DE USO Nota 5 g" xr:uid="{A9DD7D41-DDE6-44B7-8CC3-8B39D95B3E4C}"/>
    <hyperlink ref="C62" location="' NOTA I INTANGIBLES'!A1" display="ACTIVOS INTANGIBLES  Nota 5 i" xr:uid="{E052314B-39B3-4C7B-93C5-D57D3469BE53}"/>
    <hyperlink ref="C70" location="'NOTA J OTROS ACTIVOS CTES y NO '!A1" display="GASTOS NO DEVENGADOS - Nota 5 j" xr:uid="{147BFCD9-DB61-4B0E-B752-2FDF5A30E7F6}"/>
    <hyperlink ref="F11" location="'NOTA L ACREED VARIOS'!A1" display="Acreedores Varios  - Nota 5 l" xr:uid="{17455DD5-20EB-4E80-89C7-E96E71C70919}"/>
    <hyperlink ref="F16" location="'NOTA K PRESTAMOS'!A1" display="PRESTAMOS FINANCIEROS - Nota 5 k" xr:uid="{32EF0D70-99F2-4F79-BE19-7EB50F13FBB2}"/>
    <hyperlink ref="F41" location="'NOTA L ACREED VARIOS'!A1" display="Acreedores por Intermediación. Nota 5 m" xr:uid="{AA2CD520-1C3C-491B-BBD8-4F7F6C6A9689}"/>
    <hyperlink ref="F47" location="'NOTA K PRESTAMOS'!A1" display="PRESTAMOS FINANCIEROS - Nota 5 k" xr:uid="{34022F77-3EE0-444C-AE86-8387F46F12B5}"/>
    <hyperlink ref="F59" location="' NOTA T PATRIMONIO Y PREVIS'!A1" display="PATRIMONIO NETO  Nota 5 t" xr:uid="{A62031F0-643F-476A-AF65-654000B93C44}"/>
    <hyperlink ref="F10" location="'NOTAS M-Q ACREED y CTAS A PAG'!A1" display="Acreedores por Intermediación. Nota 5 m" xr:uid="{2D6AA5BA-EB0F-46AB-8189-B3B6AA64037B}"/>
    <hyperlink ref="F30" location="'NOTAS M-Q ACREED y CTAS A PAG'!A1" display="OTROS PASIVOS - Nota 5 q" xr:uid="{B839F5F7-D61D-473D-85AC-9A7666B5057D}"/>
    <hyperlink ref="F12" location="'NOTAS M-Q ACREED y CTAS A PAG'!A1" display="Cuentas por Pagar a Personas y Emp. Relacionadas. Nota o" xr:uid="{F5B9AC7D-2A22-415E-AAA0-66BB0744389E}"/>
    <hyperlink ref="F13" location="'NOTAS M-Q ACREED y CTAS A PAG'!A1" display="Obligaciones  por Contratos de Underwriting -Nota 5 p" xr:uid="{9CBDF50D-FD18-468D-B4C6-D71CA3060F75}"/>
    <hyperlink ref="F14" location="'NOTAS M-Q ACREED y CTAS A PAG'!A1" display="Obligaciones por Administracion de Carteras Nota 5 n" xr:uid="{515FE32E-9947-4436-9456-394D90325B2B}"/>
    <hyperlink ref="F42" location="'NOTA L ACREED VARIOS'!A1" display="Acreedores Varios  - Nota 5 l" xr:uid="{7E18E5D1-4E32-4A5F-BB5D-BABFA672E94D}"/>
    <hyperlink ref="F43" location="'NOTAS M-Q ACREED y CTAS A PAG'!A1" display="Cuentas por Pagar a Personas y Emp. Relacionadas. Nota o" xr:uid="{16579ACD-DC3B-4E00-B402-26F9ADBBA2F0}"/>
    <hyperlink ref="F44" location="'NOTAS M-Q ACREED y CTAS A PAG'!A1" display="Obligaciones  por Contratos de Underwriting -Nota 5 p" xr:uid="{D3A7E7C1-5002-48F0-B7D5-4FBC7D913A36}"/>
    <hyperlink ref="F45" location="'NOTAS M-Q ACREED y CTAS A PAG'!A1" display="Obligaciones por Administracion de Carteras Nota 5 n" xr:uid="{C9BDA752-BCAB-4313-90F8-DC961C834E1A}"/>
  </hyperlinks>
  <pageMargins left="0.25" right="0.25" top="0.75" bottom="0.75" header="0.3" footer="0.3"/>
  <pageSetup paperSize="9" scale="43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  <pageSetUpPr fitToPage="1"/>
  </sheetPr>
  <dimension ref="C1:J99"/>
  <sheetViews>
    <sheetView showGridLines="0" topLeftCell="A28" zoomScale="156" zoomScaleNormal="130" workbookViewId="0">
      <selection activeCell="B4" sqref="B4:M19"/>
    </sheetView>
  </sheetViews>
  <sheetFormatPr baseColWidth="10" defaultColWidth="11.44140625" defaultRowHeight="12" x14ac:dyDescent="0.25"/>
  <cols>
    <col min="1" max="2" width="2.33203125" style="215" customWidth="1"/>
    <col min="3" max="3" width="50.6640625" style="215" customWidth="1"/>
    <col min="4" max="4" width="0.33203125" style="215" customWidth="1"/>
    <col min="5" max="5" width="15.88671875" style="215" bestFit="1" customWidth="1"/>
    <col min="6" max="6" width="14.44140625" style="215" customWidth="1"/>
    <col min="7" max="7" width="14.33203125" style="215" bestFit="1" customWidth="1"/>
    <col min="8" max="8" width="16" style="273" bestFit="1" customWidth="1"/>
    <col min="9" max="9" width="12.88671875" style="215" bestFit="1" customWidth="1"/>
    <col min="10" max="10" width="16" style="215" bestFit="1" customWidth="1"/>
    <col min="11" max="16384" width="11.44140625" style="215"/>
  </cols>
  <sheetData>
    <row r="1" spans="3:6" ht="55.05" customHeight="1" x14ac:dyDescent="0.25"/>
    <row r="3" spans="3:6" ht="9.75" customHeight="1" x14ac:dyDescent="0.25">
      <c r="C3" s="467" t="str">
        <f>+INDICE!C2</f>
        <v>TRADERS PRO CASA DE BOLSA S.A.</v>
      </c>
      <c r="D3" s="467"/>
      <c r="E3" s="467"/>
      <c r="F3" s="467"/>
    </row>
    <row r="4" spans="3:6" x14ac:dyDescent="0.25">
      <c r="C4" s="467" t="s">
        <v>194</v>
      </c>
      <c r="D4" s="467"/>
      <c r="E4" s="467"/>
      <c r="F4" s="467"/>
    </row>
    <row r="5" spans="3:6" ht="26.25" customHeight="1" x14ac:dyDescent="0.25">
      <c r="C5" s="468" t="s">
        <v>587</v>
      </c>
      <c r="D5" s="468"/>
      <c r="E5" s="468"/>
      <c r="F5" s="468"/>
    </row>
    <row r="6" spans="3:6" x14ac:dyDescent="0.25">
      <c r="C6" s="469" t="s">
        <v>195</v>
      </c>
      <c r="D6" s="469"/>
      <c r="E6" s="469"/>
      <c r="F6" s="469"/>
    </row>
    <row r="7" spans="3:6" ht="12.6" thickBot="1" x14ac:dyDescent="0.3">
      <c r="C7" s="470"/>
      <c r="D7" s="470"/>
      <c r="E7" s="470"/>
      <c r="F7" s="470"/>
    </row>
    <row r="8" spans="3:6" ht="24.6" thickBot="1" x14ac:dyDescent="0.3">
      <c r="C8" s="321"/>
      <c r="D8" s="322"/>
      <c r="E8" s="323" t="s">
        <v>591</v>
      </c>
      <c r="F8" s="323" t="s">
        <v>592</v>
      </c>
    </row>
    <row r="9" spans="3:6" ht="14.4" x14ac:dyDescent="0.3">
      <c r="C9" s="455" t="s">
        <v>778</v>
      </c>
      <c r="D9" s="325"/>
      <c r="E9" s="380"/>
      <c r="F9" s="373"/>
    </row>
    <row r="10" spans="3:6" ht="9.75" customHeight="1" x14ac:dyDescent="0.25">
      <c r="C10" s="324" t="s">
        <v>196</v>
      </c>
      <c r="D10" s="325"/>
      <c r="E10" s="327">
        <f>SUM(E11:E12)</f>
        <v>0</v>
      </c>
      <c r="F10" s="374">
        <v>0</v>
      </c>
    </row>
    <row r="11" spans="3:6" ht="9.75" customHeight="1" x14ac:dyDescent="0.25">
      <c r="C11" s="328" t="s">
        <v>197</v>
      </c>
      <c r="D11" s="325"/>
      <c r="E11" s="329">
        <v>0</v>
      </c>
      <c r="F11" s="375">
        <v>0</v>
      </c>
    </row>
    <row r="12" spans="3:6" ht="9.75" customHeight="1" x14ac:dyDescent="0.25">
      <c r="C12" s="328" t="s">
        <v>198</v>
      </c>
      <c r="D12" s="325"/>
      <c r="E12" s="329">
        <v>0</v>
      </c>
      <c r="F12" s="375">
        <v>0</v>
      </c>
    </row>
    <row r="13" spans="3:6" ht="9.75" customHeight="1" x14ac:dyDescent="0.25">
      <c r="C13" s="328"/>
      <c r="D13" s="325"/>
      <c r="E13" s="329"/>
      <c r="F13" s="375">
        <v>0</v>
      </c>
    </row>
    <row r="14" spans="3:6" ht="9.75" customHeight="1" x14ac:dyDescent="0.25">
      <c r="C14" s="324" t="s">
        <v>199</v>
      </c>
      <c r="D14" s="325"/>
      <c r="E14" s="329"/>
      <c r="F14" s="375">
        <v>0</v>
      </c>
    </row>
    <row r="15" spans="3:6" ht="9.75" customHeight="1" x14ac:dyDescent="0.25">
      <c r="C15" s="328" t="s">
        <v>200</v>
      </c>
      <c r="D15" s="325"/>
      <c r="E15" s="329">
        <v>0</v>
      </c>
      <c r="F15" s="375">
        <v>0</v>
      </c>
    </row>
    <row r="16" spans="3:6" ht="9.75" customHeight="1" x14ac:dyDescent="0.25">
      <c r="C16" s="328" t="s">
        <v>201</v>
      </c>
      <c r="D16" s="325"/>
      <c r="E16" s="329">
        <v>0</v>
      </c>
      <c r="F16" s="375">
        <v>0</v>
      </c>
    </row>
    <row r="17" spans="3:9" ht="9.75" customHeight="1" x14ac:dyDescent="0.25">
      <c r="C17" s="328"/>
      <c r="D17" s="325"/>
      <c r="E17" s="329"/>
      <c r="F17" s="375">
        <v>0</v>
      </c>
    </row>
    <row r="18" spans="3:9" ht="9.75" customHeight="1" x14ac:dyDescent="0.25">
      <c r="C18" s="324" t="s">
        <v>202</v>
      </c>
      <c r="D18" s="325"/>
      <c r="E18" s="329"/>
      <c r="F18" s="375">
        <v>0</v>
      </c>
    </row>
    <row r="19" spans="3:9" ht="9.75" customHeight="1" x14ac:dyDescent="0.25">
      <c r="C19" s="328" t="s">
        <v>203</v>
      </c>
      <c r="D19" s="325"/>
      <c r="E19" s="329">
        <v>0</v>
      </c>
      <c r="F19" s="375">
        <v>0</v>
      </c>
    </row>
    <row r="20" spans="3:9" ht="9.75" customHeight="1" x14ac:dyDescent="0.25">
      <c r="C20" s="328" t="s">
        <v>204</v>
      </c>
      <c r="D20" s="325"/>
      <c r="E20" s="329">
        <v>0</v>
      </c>
      <c r="F20" s="375">
        <v>0</v>
      </c>
    </row>
    <row r="21" spans="3:9" ht="9.75" customHeight="1" x14ac:dyDescent="0.25">
      <c r="C21" s="328"/>
      <c r="D21" s="325"/>
      <c r="E21" s="329"/>
      <c r="F21" s="375">
        <v>0</v>
      </c>
    </row>
    <row r="22" spans="3:9" ht="9.75" customHeight="1" x14ac:dyDescent="0.25">
      <c r="C22" s="324" t="s">
        <v>561</v>
      </c>
      <c r="D22" s="325"/>
      <c r="E22" s="329">
        <v>0</v>
      </c>
      <c r="F22" s="375">
        <v>0</v>
      </c>
    </row>
    <row r="23" spans="3:9" ht="9.75" customHeight="1" x14ac:dyDescent="0.25">
      <c r="C23" s="324" t="s">
        <v>562</v>
      </c>
      <c r="D23" s="325"/>
      <c r="E23" s="327">
        <v>0</v>
      </c>
      <c r="F23" s="375">
        <v>0</v>
      </c>
    </row>
    <row r="24" spans="3:9" ht="9.75" customHeight="1" x14ac:dyDescent="0.25">
      <c r="C24" s="324" t="s">
        <v>205</v>
      </c>
      <c r="D24" s="325"/>
      <c r="E24" s="327">
        <v>0</v>
      </c>
      <c r="F24" s="374">
        <v>0</v>
      </c>
    </row>
    <row r="25" spans="3:9" ht="9.75" customHeight="1" x14ac:dyDescent="0.25">
      <c r="C25" s="324" t="s">
        <v>206</v>
      </c>
      <c r="D25" s="325"/>
      <c r="E25" s="327">
        <v>0</v>
      </c>
      <c r="F25" s="374">
        <v>0</v>
      </c>
    </row>
    <row r="26" spans="3:9" ht="9.75" customHeight="1" x14ac:dyDescent="0.25">
      <c r="C26" s="324" t="s">
        <v>207</v>
      </c>
      <c r="D26" s="325"/>
      <c r="E26" s="327">
        <v>1015500948</v>
      </c>
      <c r="F26" s="374">
        <v>0</v>
      </c>
      <c r="G26" s="272"/>
      <c r="I26" s="272"/>
    </row>
    <row r="27" spans="3:9" ht="9.75" customHeight="1" x14ac:dyDescent="0.25">
      <c r="C27" s="324" t="s">
        <v>208</v>
      </c>
      <c r="D27" s="325"/>
      <c r="E27" s="327">
        <v>0</v>
      </c>
      <c r="F27" s="375">
        <v>0</v>
      </c>
    </row>
    <row r="28" spans="3:9" ht="9.75" customHeight="1" x14ac:dyDescent="0.25">
      <c r="C28" s="324" t="s">
        <v>209</v>
      </c>
      <c r="D28" s="325"/>
      <c r="E28" s="329">
        <v>0</v>
      </c>
      <c r="F28" s="375">
        <v>0</v>
      </c>
    </row>
    <row r="29" spans="3:9" ht="9.75" customHeight="1" x14ac:dyDescent="0.25">
      <c r="C29" s="328"/>
      <c r="D29" s="326"/>
      <c r="E29" s="329"/>
      <c r="F29" s="375">
        <v>0</v>
      </c>
      <c r="G29" s="273"/>
    </row>
    <row r="30" spans="3:9" ht="9.75" customHeight="1" x14ac:dyDescent="0.25">
      <c r="C30" s="324" t="s">
        <v>517</v>
      </c>
      <c r="D30" s="325"/>
      <c r="E30" s="329">
        <v>0</v>
      </c>
      <c r="F30" s="375">
        <v>0</v>
      </c>
      <c r="I30" s="273"/>
    </row>
    <row r="31" spans="3:9" ht="9.75" customHeight="1" x14ac:dyDescent="0.25">
      <c r="C31" s="324"/>
      <c r="D31" s="325"/>
      <c r="E31" s="380"/>
      <c r="F31" s="375">
        <v>0</v>
      </c>
      <c r="I31" s="273"/>
    </row>
    <row r="32" spans="3:9" ht="9.75" customHeight="1" x14ac:dyDescent="0.25">
      <c r="C32" s="324" t="s">
        <v>210</v>
      </c>
      <c r="D32" s="325"/>
      <c r="E32" s="327">
        <f>SUM(E33:E35)</f>
        <v>31090909</v>
      </c>
      <c r="F32" s="374">
        <v>0</v>
      </c>
    </row>
    <row r="33" spans="3:10" ht="9.75" customHeight="1" x14ac:dyDescent="0.25">
      <c r="C33" s="328" t="s">
        <v>211</v>
      </c>
      <c r="D33" s="325"/>
      <c r="E33" s="327">
        <v>0</v>
      </c>
      <c r="F33" s="374">
        <v>0</v>
      </c>
    </row>
    <row r="34" spans="3:10" ht="9.75" customHeight="1" x14ac:dyDescent="0.25">
      <c r="C34" s="330" t="s">
        <v>728</v>
      </c>
      <c r="D34" s="336"/>
      <c r="E34" s="329">
        <v>0</v>
      </c>
      <c r="F34" s="375">
        <v>0</v>
      </c>
    </row>
    <row r="35" spans="3:10" ht="9.75" customHeight="1" x14ac:dyDescent="0.25">
      <c r="C35" s="330" t="s">
        <v>242</v>
      </c>
      <c r="D35" s="336"/>
      <c r="E35" s="329">
        <v>31090909</v>
      </c>
      <c r="F35" s="375">
        <v>0</v>
      </c>
      <c r="I35" s="340"/>
      <c r="J35" s="272"/>
    </row>
    <row r="36" spans="3:10" ht="15.9" customHeight="1" x14ac:dyDescent="0.25">
      <c r="C36" s="328"/>
      <c r="D36" s="336"/>
      <c r="E36" s="329"/>
      <c r="F36" s="375">
        <v>0</v>
      </c>
      <c r="I36" s="265"/>
      <c r="J36" s="272"/>
    </row>
    <row r="37" spans="3:10" ht="9.75" customHeight="1" x14ac:dyDescent="0.3">
      <c r="C37" s="455" t="s">
        <v>779</v>
      </c>
      <c r="D37" s="336"/>
      <c r="E37" s="327">
        <f>SUM(E38:E40)</f>
        <v>1040109430</v>
      </c>
      <c r="F37" s="374">
        <v>0</v>
      </c>
      <c r="I37" s="340"/>
      <c r="J37" s="272"/>
    </row>
    <row r="38" spans="3:10" ht="9.75" customHeight="1" x14ac:dyDescent="0.25">
      <c r="C38" s="328" t="s">
        <v>212</v>
      </c>
      <c r="D38" s="336"/>
      <c r="E38" s="329">
        <v>0</v>
      </c>
      <c r="F38" s="375">
        <v>0</v>
      </c>
    </row>
    <row r="39" spans="3:10" ht="9.75" customHeight="1" x14ac:dyDescent="0.25">
      <c r="C39" s="328" t="s">
        <v>213</v>
      </c>
      <c r="D39" s="336"/>
      <c r="E39" s="329">
        <v>26043155</v>
      </c>
      <c r="F39" s="375">
        <v>0</v>
      </c>
    </row>
    <row r="40" spans="3:10" ht="9.75" customHeight="1" x14ac:dyDescent="0.25">
      <c r="C40" s="328" t="s">
        <v>575</v>
      </c>
      <c r="D40" s="336"/>
      <c r="E40" s="329">
        <f>1037908155-E39+2201275</f>
        <v>1014066275</v>
      </c>
      <c r="F40" s="375">
        <v>0</v>
      </c>
      <c r="I40" s="266"/>
    </row>
    <row r="41" spans="3:10" ht="9.75" customHeight="1" x14ac:dyDescent="0.25">
      <c r="C41" s="331" t="s">
        <v>214</v>
      </c>
      <c r="D41" s="332"/>
      <c r="E41" s="381">
        <f>+E10+E24+E25+E32-E37+E26+E27</f>
        <v>6482427</v>
      </c>
      <c r="F41" s="376">
        <v>0</v>
      </c>
    </row>
    <row r="42" spans="3:10" ht="9.75" customHeight="1" x14ac:dyDescent="0.25">
      <c r="C42" s="328"/>
      <c r="D42" s="336"/>
      <c r="E42" s="329"/>
      <c r="F42" s="373">
        <v>0</v>
      </c>
      <c r="G42" s="275"/>
      <c r="I42" s="272"/>
      <c r="J42" s="279"/>
    </row>
    <row r="43" spans="3:10" ht="9.75" customHeight="1" x14ac:dyDescent="0.25">
      <c r="C43" s="333" t="s">
        <v>215</v>
      </c>
      <c r="D43" s="325"/>
      <c r="E43" s="327">
        <f>SUM(E44:E46)</f>
        <v>0</v>
      </c>
      <c r="F43" s="377">
        <v>0</v>
      </c>
      <c r="G43" s="272"/>
    </row>
    <row r="44" spans="3:10" ht="9.75" customHeight="1" x14ac:dyDescent="0.25">
      <c r="C44" s="330" t="s">
        <v>216</v>
      </c>
      <c r="D44" s="325"/>
      <c r="E44" s="329">
        <v>0</v>
      </c>
      <c r="F44" s="373">
        <v>0</v>
      </c>
      <c r="G44" s="272"/>
    </row>
    <row r="45" spans="3:10" ht="9.75" customHeight="1" x14ac:dyDescent="0.25">
      <c r="C45" s="330" t="s">
        <v>217</v>
      </c>
      <c r="D45" s="325"/>
      <c r="E45" s="329">
        <v>0</v>
      </c>
      <c r="F45" s="373">
        <v>0</v>
      </c>
      <c r="G45" s="272"/>
    </row>
    <row r="46" spans="3:10" ht="9.75" customHeight="1" x14ac:dyDescent="0.25">
      <c r="C46" s="330" t="s">
        <v>218</v>
      </c>
      <c r="D46" s="325"/>
      <c r="E46" s="329">
        <v>0</v>
      </c>
      <c r="F46" s="373">
        <v>0</v>
      </c>
      <c r="G46" s="272"/>
    </row>
    <row r="47" spans="3:10" ht="9.75" customHeight="1" x14ac:dyDescent="0.25">
      <c r="C47" s="330"/>
      <c r="D47" s="336"/>
      <c r="E47" s="329"/>
      <c r="F47" s="373">
        <v>0</v>
      </c>
      <c r="G47" s="272"/>
    </row>
    <row r="48" spans="3:10" ht="9.75" customHeight="1" x14ac:dyDescent="0.25">
      <c r="C48" s="333" t="s">
        <v>219</v>
      </c>
      <c r="D48" s="336"/>
      <c r="E48" s="327">
        <f>SUM(E49:E69)</f>
        <v>133181739</v>
      </c>
      <c r="F48" s="377">
        <v>0</v>
      </c>
      <c r="G48" s="275"/>
    </row>
    <row r="49" spans="3:7" ht="9.75" customHeight="1" x14ac:dyDescent="0.25">
      <c r="C49" s="330" t="s">
        <v>678</v>
      </c>
      <c r="D49" s="336"/>
      <c r="E49" s="329">
        <v>0</v>
      </c>
      <c r="F49" s="373">
        <v>0</v>
      </c>
      <c r="G49" s="275"/>
    </row>
    <row r="50" spans="3:7" ht="9.75" customHeight="1" x14ac:dyDescent="0.25">
      <c r="C50" s="330" t="s">
        <v>221</v>
      </c>
      <c r="D50" s="336"/>
      <c r="E50" s="329">
        <v>0</v>
      </c>
      <c r="F50" s="373">
        <v>0</v>
      </c>
      <c r="G50" s="275"/>
    </row>
    <row r="51" spans="3:7" ht="9.75" customHeight="1" x14ac:dyDescent="0.25">
      <c r="C51" s="330" t="s">
        <v>222</v>
      </c>
      <c r="D51" s="336"/>
      <c r="E51" s="329">
        <v>0</v>
      </c>
      <c r="F51" s="373">
        <v>0</v>
      </c>
      <c r="G51" s="275"/>
    </row>
    <row r="52" spans="3:7" ht="9.75" customHeight="1" x14ac:dyDescent="0.25">
      <c r="C52" s="330" t="s">
        <v>223</v>
      </c>
      <c r="D52" s="336"/>
      <c r="E52" s="329">
        <v>0</v>
      </c>
      <c r="F52" s="373">
        <v>0</v>
      </c>
      <c r="G52" s="275"/>
    </row>
    <row r="53" spans="3:7" ht="9.75" customHeight="1" x14ac:dyDescent="0.25">
      <c r="C53" s="330" t="s">
        <v>224</v>
      </c>
      <c r="D53" s="336"/>
      <c r="E53" s="329">
        <v>0</v>
      </c>
      <c r="F53" s="373">
        <v>0</v>
      </c>
      <c r="G53" s="275"/>
    </row>
    <row r="54" spans="3:7" ht="9.75" customHeight="1" x14ac:dyDescent="0.25">
      <c r="C54" s="330" t="s">
        <v>225</v>
      </c>
      <c r="D54" s="336"/>
      <c r="E54" s="329"/>
      <c r="F54" s="373">
        <v>0</v>
      </c>
      <c r="G54" s="275"/>
    </row>
    <row r="55" spans="3:7" ht="9.75" customHeight="1" x14ac:dyDescent="0.25">
      <c r="C55" s="330" t="s">
        <v>226</v>
      </c>
      <c r="D55" s="336"/>
      <c r="E55" s="329">
        <v>0</v>
      </c>
      <c r="F55" s="373">
        <v>0</v>
      </c>
      <c r="G55" s="275"/>
    </row>
    <row r="56" spans="3:7" ht="9.75" customHeight="1" x14ac:dyDescent="0.25">
      <c r="C56" s="330" t="s">
        <v>227</v>
      </c>
      <c r="D56" s="336"/>
      <c r="E56" s="329">
        <v>0</v>
      </c>
      <c r="F56" s="373">
        <v>0</v>
      </c>
      <c r="G56" s="275"/>
    </row>
    <row r="57" spans="3:7" ht="9.75" customHeight="1" x14ac:dyDescent="0.25">
      <c r="C57" s="330" t="s">
        <v>228</v>
      </c>
      <c r="D57" s="336"/>
      <c r="E57" s="329">
        <v>0</v>
      </c>
      <c r="F57" s="373">
        <v>0</v>
      </c>
      <c r="G57" s="275"/>
    </row>
    <row r="58" spans="3:7" ht="9.75" customHeight="1" x14ac:dyDescent="0.25">
      <c r="C58" s="330" t="s">
        <v>229</v>
      </c>
      <c r="D58" s="336"/>
      <c r="E58" s="329">
        <v>0</v>
      </c>
      <c r="F58" s="373">
        <v>0</v>
      </c>
      <c r="G58" s="275"/>
    </row>
    <row r="59" spans="3:7" ht="9.75" customHeight="1" x14ac:dyDescent="0.25">
      <c r="C59" s="330" t="s">
        <v>230</v>
      </c>
      <c r="D59" s="336"/>
      <c r="E59" s="329">
        <v>2133950</v>
      </c>
      <c r="F59" s="373">
        <v>0</v>
      </c>
      <c r="G59" s="275"/>
    </row>
    <row r="60" spans="3:7" ht="9.75" customHeight="1" x14ac:dyDescent="0.25">
      <c r="C60" s="330" t="s">
        <v>231</v>
      </c>
      <c r="D60" s="336"/>
      <c r="E60" s="329">
        <f>409091+909092+389546+3636364</f>
        <v>5344093</v>
      </c>
      <c r="F60" s="373">
        <v>0</v>
      </c>
      <c r="G60" s="275"/>
    </row>
    <row r="61" spans="3:7" ht="9.75" customHeight="1" x14ac:dyDescent="0.25">
      <c r="C61" s="330" t="s">
        <v>678</v>
      </c>
      <c r="D61" s="336"/>
      <c r="E61" s="329">
        <v>100587878</v>
      </c>
      <c r="F61" s="373">
        <v>0</v>
      </c>
      <c r="G61" s="275"/>
    </row>
    <row r="62" spans="3:7" ht="9.75" customHeight="1" x14ac:dyDescent="0.25">
      <c r="C62" s="330" t="s">
        <v>233</v>
      </c>
      <c r="D62" s="336"/>
      <c r="E62" s="329">
        <v>0</v>
      </c>
      <c r="F62" s="373">
        <v>0</v>
      </c>
      <c r="G62" s="275"/>
    </row>
    <row r="63" spans="3:7" ht="9.75" customHeight="1" x14ac:dyDescent="0.25">
      <c r="C63" s="330" t="s">
        <v>234</v>
      </c>
      <c r="D63" s="336"/>
      <c r="E63" s="329">
        <v>2579454</v>
      </c>
      <c r="F63" s="373">
        <v>0</v>
      </c>
      <c r="G63" s="275"/>
    </row>
    <row r="64" spans="3:7" x14ac:dyDescent="0.25">
      <c r="C64" s="330" t="s">
        <v>235</v>
      </c>
      <c r="D64" s="336"/>
      <c r="E64" s="329">
        <v>0</v>
      </c>
      <c r="F64" s="373">
        <v>0</v>
      </c>
      <c r="G64" s="275"/>
    </row>
    <row r="65" spans="3:9" ht="9.75" customHeight="1" x14ac:dyDescent="0.25">
      <c r="C65" s="330" t="s">
        <v>236</v>
      </c>
      <c r="D65" s="336"/>
      <c r="E65" s="329">
        <v>22536364</v>
      </c>
      <c r="F65" s="373">
        <v>0</v>
      </c>
      <c r="G65" s="275"/>
    </row>
    <row r="66" spans="3:9" ht="9.75" customHeight="1" x14ac:dyDescent="0.25">
      <c r="C66" s="330" t="s">
        <v>237</v>
      </c>
      <c r="D66" s="336"/>
      <c r="E66" s="329">
        <v>0</v>
      </c>
      <c r="F66" s="373">
        <v>0</v>
      </c>
      <c r="G66" s="280"/>
    </row>
    <row r="67" spans="3:9" ht="9.75" customHeight="1" x14ac:dyDescent="0.25">
      <c r="C67" s="330" t="s">
        <v>238</v>
      </c>
      <c r="D67" s="336"/>
      <c r="E67" s="329">
        <v>0</v>
      </c>
      <c r="F67" s="373">
        <v>0</v>
      </c>
      <c r="G67" s="280"/>
    </row>
    <row r="68" spans="3:9" ht="9.75" customHeight="1" x14ac:dyDescent="0.25">
      <c r="C68" s="330" t="s">
        <v>239</v>
      </c>
      <c r="D68" s="336"/>
      <c r="E68" s="329">
        <v>0</v>
      </c>
      <c r="F68" s="373">
        <v>0</v>
      </c>
      <c r="G68" s="280"/>
    </row>
    <row r="69" spans="3:9" ht="9.75" customHeight="1" x14ac:dyDescent="0.25">
      <c r="C69" s="334" t="s">
        <v>240</v>
      </c>
      <c r="D69" s="335"/>
      <c r="E69" s="329"/>
      <c r="F69" s="378">
        <v>0</v>
      </c>
    </row>
    <row r="70" spans="3:9" ht="9.75" customHeight="1" x14ac:dyDescent="0.25">
      <c r="C70" s="331" t="s">
        <v>241</v>
      </c>
      <c r="D70" s="332"/>
      <c r="E70" s="381">
        <f>+E41-E43-E48</f>
        <v>-126699312</v>
      </c>
      <c r="F70" s="376">
        <v>0</v>
      </c>
    </row>
    <row r="71" spans="3:9" ht="9.75" customHeight="1" x14ac:dyDescent="0.25">
      <c r="C71" s="330"/>
      <c r="D71" s="336"/>
      <c r="E71" s="329"/>
      <c r="F71" s="373">
        <v>0</v>
      </c>
    </row>
    <row r="72" spans="3:9" ht="9.75" customHeight="1" x14ac:dyDescent="0.3">
      <c r="C72" s="456" t="s">
        <v>780</v>
      </c>
      <c r="D72" s="325"/>
      <c r="E72" s="327">
        <v>0</v>
      </c>
      <c r="F72" s="377">
        <v>0</v>
      </c>
    </row>
    <row r="73" spans="3:9" ht="9.75" customHeight="1" x14ac:dyDescent="0.25">
      <c r="C73" s="330" t="s">
        <v>242</v>
      </c>
      <c r="D73" s="325"/>
      <c r="E73" s="327">
        <v>0</v>
      </c>
      <c r="F73" s="377">
        <v>0</v>
      </c>
    </row>
    <row r="74" spans="3:9" ht="9.75" customHeight="1" x14ac:dyDescent="0.25">
      <c r="C74" s="330" t="s">
        <v>243</v>
      </c>
      <c r="D74" s="325"/>
      <c r="E74" s="327">
        <v>0</v>
      </c>
      <c r="F74" s="377">
        <v>0</v>
      </c>
    </row>
    <row r="75" spans="3:9" ht="9.75" customHeight="1" x14ac:dyDescent="0.25">
      <c r="C75" s="333"/>
      <c r="D75" s="336"/>
      <c r="E75" s="329"/>
      <c r="F75" s="373">
        <v>0</v>
      </c>
    </row>
    <row r="76" spans="3:9" ht="9.75" customHeight="1" x14ac:dyDescent="0.3">
      <c r="C76" s="456" t="s">
        <v>781</v>
      </c>
      <c r="D76" s="336"/>
      <c r="E76" s="327">
        <f>+E78+E81</f>
        <v>-1656186</v>
      </c>
      <c r="F76" s="377">
        <v>0</v>
      </c>
      <c r="G76" s="281"/>
      <c r="H76" s="282"/>
      <c r="I76" s="282"/>
    </row>
    <row r="77" spans="3:9" ht="9.75" customHeight="1" x14ac:dyDescent="0.25">
      <c r="C77" s="333"/>
      <c r="D77" s="336"/>
      <c r="E77" s="327"/>
      <c r="F77" s="377">
        <v>0</v>
      </c>
    </row>
    <row r="78" spans="3:9" ht="9.75" customHeight="1" x14ac:dyDescent="0.25">
      <c r="C78" s="333" t="s">
        <v>244</v>
      </c>
      <c r="D78" s="336"/>
      <c r="E78" s="327">
        <f>SUM(E79:E80)</f>
        <v>9704</v>
      </c>
      <c r="F78" s="377">
        <v>0</v>
      </c>
      <c r="G78" s="272"/>
    </row>
    <row r="79" spans="3:9" ht="9.75" customHeight="1" x14ac:dyDescent="0.25">
      <c r="C79" s="330" t="s">
        <v>245</v>
      </c>
      <c r="D79" s="336"/>
      <c r="E79" s="329">
        <v>9704</v>
      </c>
      <c r="F79" s="373">
        <v>0</v>
      </c>
      <c r="G79" s="272"/>
    </row>
    <row r="80" spans="3:9" ht="9.75" customHeight="1" x14ac:dyDescent="0.25">
      <c r="C80" s="330" t="s">
        <v>246</v>
      </c>
      <c r="D80" s="336"/>
      <c r="E80" s="329">
        <v>0</v>
      </c>
      <c r="F80" s="373">
        <v>0</v>
      </c>
      <c r="G80" s="272"/>
    </row>
    <row r="81" spans="3:7" ht="9.75" customHeight="1" x14ac:dyDescent="0.25">
      <c r="C81" s="333" t="s">
        <v>247</v>
      </c>
      <c r="D81" s="336"/>
      <c r="E81" s="327">
        <f>SUM(E82:E83)*-1</f>
        <v>-1665890</v>
      </c>
      <c r="F81" s="377">
        <v>0</v>
      </c>
    </row>
    <row r="82" spans="3:7" ht="9.75" customHeight="1" x14ac:dyDescent="0.25">
      <c r="C82" s="330" t="s">
        <v>248</v>
      </c>
      <c r="D82" s="336"/>
      <c r="E82" s="329">
        <v>1665890</v>
      </c>
      <c r="F82" s="373">
        <v>0</v>
      </c>
    </row>
    <row r="83" spans="3:7" ht="9.75" customHeight="1" x14ac:dyDescent="0.25">
      <c r="C83" s="330" t="s">
        <v>246</v>
      </c>
      <c r="D83" s="336"/>
      <c r="E83" s="329">
        <v>0</v>
      </c>
      <c r="F83" s="373">
        <v>0</v>
      </c>
    </row>
    <row r="84" spans="3:7" ht="9.75" customHeight="1" x14ac:dyDescent="0.25">
      <c r="C84" s="330"/>
      <c r="D84" s="336"/>
      <c r="E84" s="329"/>
      <c r="F84" s="373">
        <v>0</v>
      </c>
    </row>
    <row r="85" spans="3:7" ht="9.75" customHeight="1" x14ac:dyDescent="0.3">
      <c r="C85" s="455" t="s">
        <v>789</v>
      </c>
      <c r="D85" s="325"/>
      <c r="E85" s="327">
        <f>+E86-E87</f>
        <v>0</v>
      </c>
      <c r="F85" s="377">
        <v>0</v>
      </c>
    </row>
    <row r="86" spans="3:7" ht="9.75" customHeight="1" x14ac:dyDescent="0.25">
      <c r="C86" s="328" t="s">
        <v>249</v>
      </c>
      <c r="D86" s="336"/>
      <c r="E86" s="329">
        <v>0</v>
      </c>
      <c r="F86" s="373">
        <v>0</v>
      </c>
    </row>
    <row r="87" spans="3:7" x14ac:dyDescent="0.25">
      <c r="C87" s="328" t="s">
        <v>250</v>
      </c>
      <c r="D87" s="336"/>
      <c r="E87" s="329">
        <v>0</v>
      </c>
      <c r="F87" s="373">
        <v>0</v>
      </c>
      <c r="G87" s="272"/>
    </row>
    <row r="88" spans="3:7" x14ac:dyDescent="0.25">
      <c r="C88" s="328"/>
      <c r="D88" s="336"/>
      <c r="E88" s="329"/>
      <c r="F88" s="373">
        <v>0</v>
      </c>
    </row>
    <row r="89" spans="3:7" x14ac:dyDescent="0.25">
      <c r="C89" s="324" t="s">
        <v>251</v>
      </c>
      <c r="D89" s="325"/>
      <c r="E89" s="327">
        <v>0</v>
      </c>
      <c r="F89" s="377">
        <v>0</v>
      </c>
    </row>
    <row r="90" spans="3:7" x14ac:dyDescent="0.25">
      <c r="C90" s="328" t="s">
        <v>252</v>
      </c>
      <c r="D90" s="336"/>
      <c r="E90" s="329">
        <v>0</v>
      </c>
      <c r="F90" s="373">
        <v>0</v>
      </c>
      <c r="G90" s="272"/>
    </row>
    <row r="91" spans="3:7" ht="11.1" customHeight="1" x14ac:dyDescent="0.25">
      <c r="C91" s="328" t="s">
        <v>253</v>
      </c>
      <c r="D91" s="336"/>
      <c r="E91" s="329"/>
      <c r="F91" s="373">
        <v>0</v>
      </c>
      <c r="G91" s="275"/>
    </row>
    <row r="92" spans="3:7" ht="9.75" customHeight="1" x14ac:dyDescent="0.25">
      <c r="C92" s="328"/>
      <c r="D92" s="336"/>
      <c r="E92" s="329"/>
      <c r="F92" s="373">
        <v>0</v>
      </c>
    </row>
    <row r="93" spans="3:7" ht="9.75" customHeight="1" x14ac:dyDescent="0.25">
      <c r="C93" s="331" t="s">
        <v>254</v>
      </c>
      <c r="D93" s="332"/>
      <c r="E93" s="381">
        <f>+E70+E76+E85+E89</f>
        <v>-128355498</v>
      </c>
      <c r="F93" s="376">
        <v>0</v>
      </c>
    </row>
    <row r="94" spans="3:7" x14ac:dyDescent="0.25">
      <c r="C94" s="328"/>
      <c r="D94" s="336"/>
      <c r="E94" s="329"/>
      <c r="F94" s="373">
        <v>0</v>
      </c>
    </row>
    <row r="95" spans="3:7" ht="9.75" customHeight="1" x14ac:dyDescent="0.25">
      <c r="C95" s="324" t="s">
        <v>255</v>
      </c>
      <c r="D95" s="325"/>
      <c r="E95" s="329">
        <v>0</v>
      </c>
      <c r="F95" s="373">
        <v>0</v>
      </c>
    </row>
    <row r="96" spans="3:7" x14ac:dyDescent="0.25">
      <c r="C96" s="360" t="s">
        <v>137</v>
      </c>
      <c r="D96" s="335"/>
      <c r="E96" s="329">
        <v>0</v>
      </c>
      <c r="F96" s="378">
        <v>0</v>
      </c>
    </row>
    <row r="97" spans="3:6" ht="12.6" thickBot="1" x14ac:dyDescent="0.3">
      <c r="C97" s="361" t="s">
        <v>148</v>
      </c>
      <c r="D97" s="362"/>
      <c r="E97" s="382">
        <f>+E93-E95-E96</f>
        <v>-128355498</v>
      </c>
      <c r="F97" s="379">
        <v>0</v>
      </c>
    </row>
    <row r="98" spans="3:6" x14ac:dyDescent="0.25">
      <c r="C98" s="337"/>
      <c r="D98" s="325"/>
      <c r="E98" s="340"/>
    </row>
    <row r="99" spans="3:6" x14ac:dyDescent="0.25">
      <c r="E99" s="340">
        <f>+E97-'BALANCE GRAL 30,21'!G73</f>
        <v>0</v>
      </c>
    </row>
  </sheetData>
  <sheetProtection algorithmName="SHA-512" hashValue="NTDbBrFdOxXctQe8RQl9/4MrVbB9Tto7apddG38lB1rpWIqxbGmK+4ohJzyCICIjnYghJUjAzz4KX5j1Ygja/w==" saltValue="3amQsa40c1skxl2AY4R4aA==" spinCount="100000" sheet="1" objects="1" scenarios="1"/>
  <mergeCells count="4">
    <mergeCell ref="C6:F7"/>
    <mergeCell ref="C3:F3"/>
    <mergeCell ref="C4:F4"/>
    <mergeCell ref="C5:F5"/>
  </mergeCells>
  <hyperlinks>
    <hyperlink ref="C9" location="'NOTA V INGRESOS OPERATIVOS'!A1" display="Ingresos Operativos -Nota v" xr:uid="{AEE4CBE5-BF6D-4EA7-B3A3-838CCBE0524A}"/>
    <hyperlink ref="C37" location="'NOTA W OTROS GASTOS OPER'!A1" display="Gastos Operativos -Nota w" xr:uid="{0A0B1390-C908-4825-B638-BC693BD1FE19}"/>
    <hyperlink ref="C72" location="'NOTA X OTROS INGRESOS Y EGR'!A1" display="Otros ingresos y Egresos - Nota x" xr:uid="{21591C9D-117F-4576-B1E4-1D3993B02AE3}"/>
    <hyperlink ref="C76" location="'NOTA Y RESULTADOS FINANC'!A1" display="Resultados financieros - Nota y" xr:uid="{129BFF9B-47A8-47CD-81C6-4A84D3C21EF0}"/>
    <hyperlink ref="C85" location="'NOTA Z RESULT EXTRA'!A1" display="Resultados  extraordinarias Nota Z" xr:uid="{ED5B1086-D9CC-4F3D-AAD8-59EA1E8E9E33}"/>
  </hyperlinks>
  <pageMargins left="0.25" right="0.25" top="0.75" bottom="0.75" header="0.3" footer="0.3"/>
  <pageSetup paperSize="9" scale="76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002060"/>
  </sheetPr>
  <dimension ref="C1:F59"/>
  <sheetViews>
    <sheetView showGridLines="0" zoomScale="120" zoomScaleNormal="120" workbookViewId="0">
      <selection activeCell="B4" sqref="B4:M19"/>
    </sheetView>
  </sheetViews>
  <sheetFormatPr baseColWidth="10" defaultColWidth="11.44140625" defaultRowHeight="12" x14ac:dyDescent="0.25"/>
  <cols>
    <col min="1" max="1" width="11.44140625" style="215"/>
    <col min="2" max="2" width="5.6640625" style="215" customWidth="1"/>
    <col min="3" max="3" width="70.33203125" style="215" customWidth="1"/>
    <col min="4" max="4" width="16.44140625" style="215" customWidth="1"/>
    <col min="5" max="5" width="19.109375" style="215" customWidth="1"/>
    <col min="6" max="6" width="14.33203125" style="215" bestFit="1" customWidth="1"/>
    <col min="7" max="16384" width="11.44140625" style="215"/>
  </cols>
  <sheetData>
    <row r="1" spans="3:6" ht="55.05" customHeight="1" x14ac:dyDescent="0.25">
      <c r="C1" s="467"/>
      <c r="D1" s="467"/>
      <c r="E1" s="467"/>
    </row>
    <row r="2" spans="3:6" x14ac:dyDescent="0.25">
      <c r="C2" s="467"/>
      <c r="D2" s="467"/>
      <c r="E2" s="467"/>
    </row>
    <row r="3" spans="3:6" x14ac:dyDescent="0.25">
      <c r="C3" s="467" t="str">
        <f>+INDICE!C2</f>
        <v>TRADERS PRO CASA DE BOLSA S.A.</v>
      </c>
      <c r="D3" s="467"/>
      <c r="E3" s="467"/>
    </row>
    <row r="4" spans="3:6" x14ac:dyDescent="0.25">
      <c r="C4" s="467" t="s">
        <v>256</v>
      </c>
      <c r="D4" s="467"/>
      <c r="E4" s="467"/>
    </row>
    <row r="5" spans="3:6" ht="19.5" customHeight="1" x14ac:dyDescent="0.25">
      <c r="C5" s="468" t="s">
        <v>588</v>
      </c>
      <c r="D5" s="468"/>
      <c r="E5" s="468"/>
    </row>
    <row r="6" spans="3:6" x14ac:dyDescent="0.25">
      <c r="C6" s="471" t="s">
        <v>59</v>
      </c>
      <c r="D6" s="471"/>
      <c r="E6" s="471"/>
    </row>
    <row r="7" spans="3:6" ht="24" x14ac:dyDescent="0.25">
      <c r="C7" s="341"/>
      <c r="D7" s="342" t="str">
        <f>+'ESTADOS DE RESULTADOS 30,21'!E8</f>
        <v>PERIODO ACTUAL 30/09/2021</v>
      </c>
      <c r="E7" s="342" t="str">
        <f>+'ESTADOS DE RESULTADOS 30,21'!F8</f>
        <v>PERIODO ANT. 30/09/2020</v>
      </c>
    </row>
    <row r="8" spans="3:6" x14ac:dyDescent="0.25">
      <c r="C8" s="223" t="s">
        <v>257</v>
      </c>
      <c r="D8" s="343"/>
      <c r="E8" s="344"/>
    </row>
    <row r="9" spans="3:6" ht="12" customHeight="1" x14ac:dyDescent="0.25">
      <c r="C9" s="233"/>
      <c r="D9" s="300"/>
      <c r="E9" s="345"/>
      <c r="F9" s="275"/>
    </row>
    <row r="10" spans="3:6" x14ac:dyDescent="0.25">
      <c r="C10" s="233" t="s">
        <v>729</v>
      </c>
      <c r="D10" s="345">
        <v>-38858482</v>
      </c>
      <c r="E10" s="345">
        <v>0</v>
      </c>
      <c r="F10" s="275"/>
    </row>
    <row r="11" spans="3:6" ht="12.6" customHeight="1" x14ac:dyDescent="0.25">
      <c r="C11" s="233" t="s">
        <v>258</v>
      </c>
      <c r="D11" s="345">
        <v>0</v>
      </c>
      <c r="E11" s="345">
        <v>0</v>
      </c>
    </row>
    <row r="12" spans="3:6" x14ac:dyDescent="0.25">
      <c r="C12" s="233" t="s">
        <v>259</v>
      </c>
      <c r="D12" s="345">
        <v>31090909</v>
      </c>
      <c r="E12" s="345">
        <v>0</v>
      </c>
    </row>
    <row r="13" spans="3:6" x14ac:dyDescent="0.25">
      <c r="C13" s="233"/>
      <c r="D13" s="345"/>
      <c r="E13" s="345">
        <v>0</v>
      </c>
    </row>
    <row r="14" spans="3:6" x14ac:dyDescent="0.25">
      <c r="C14" s="346" t="s">
        <v>260</v>
      </c>
      <c r="D14" s="347"/>
      <c r="E14" s="347">
        <v>0</v>
      </c>
    </row>
    <row r="15" spans="3:6" x14ac:dyDescent="0.25">
      <c r="C15" s="346" t="s">
        <v>261</v>
      </c>
      <c r="D15" s="348">
        <f>SUM(D10:D13)</f>
        <v>-7767573</v>
      </c>
      <c r="E15" s="348">
        <v>0</v>
      </c>
    </row>
    <row r="16" spans="3:6" x14ac:dyDescent="0.25">
      <c r="C16" s="349"/>
      <c r="D16" s="347"/>
      <c r="E16" s="347">
        <v>0</v>
      </c>
    </row>
    <row r="17" spans="3:5" x14ac:dyDescent="0.25">
      <c r="C17" s="346" t="s">
        <v>262</v>
      </c>
      <c r="D17" s="347"/>
      <c r="E17" s="347">
        <v>0</v>
      </c>
    </row>
    <row r="18" spans="3:5" x14ac:dyDescent="0.25">
      <c r="C18" s="349"/>
      <c r="D18" s="347"/>
      <c r="E18" s="347">
        <v>0</v>
      </c>
    </row>
    <row r="19" spans="3:5" x14ac:dyDescent="0.25">
      <c r="C19" s="349" t="s">
        <v>263</v>
      </c>
      <c r="D19" s="347">
        <v>0</v>
      </c>
      <c r="E19" s="347">
        <v>0</v>
      </c>
    </row>
    <row r="20" spans="3:5" x14ac:dyDescent="0.25">
      <c r="C20" s="349"/>
      <c r="D20" s="365">
        <f>SUM(D18:D19)</f>
        <v>0</v>
      </c>
      <c r="E20" s="348">
        <v>0</v>
      </c>
    </row>
    <row r="21" spans="3:5" x14ac:dyDescent="0.25">
      <c r="C21" s="346" t="s">
        <v>264</v>
      </c>
      <c r="D21" s="347"/>
      <c r="E21" s="347">
        <v>0</v>
      </c>
    </row>
    <row r="22" spans="3:5" x14ac:dyDescent="0.25">
      <c r="C22" s="349" t="s">
        <v>265</v>
      </c>
      <c r="D22" s="347">
        <v>-151133445</v>
      </c>
      <c r="E22" s="347">
        <v>0</v>
      </c>
    </row>
    <row r="23" spans="3:5" x14ac:dyDescent="0.25">
      <c r="C23" s="349"/>
      <c r="D23" s="347"/>
      <c r="E23" s="347">
        <v>0</v>
      </c>
    </row>
    <row r="24" spans="3:5" x14ac:dyDescent="0.25">
      <c r="C24" s="346" t="s">
        <v>266</v>
      </c>
      <c r="D24" s="365">
        <f>D15+D20+D22</f>
        <v>-158901018</v>
      </c>
      <c r="E24" s="348">
        <v>0</v>
      </c>
    </row>
    <row r="25" spans="3:5" x14ac:dyDescent="0.25">
      <c r="C25" s="349"/>
      <c r="D25" s="347"/>
      <c r="E25" s="347">
        <v>0</v>
      </c>
    </row>
    <row r="26" spans="3:5" x14ac:dyDescent="0.25">
      <c r="C26" s="349" t="s">
        <v>255</v>
      </c>
      <c r="D26" s="347">
        <v>0</v>
      </c>
      <c r="E26" s="347">
        <v>0</v>
      </c>
    </row>
    <row r="27" spans="3:5" x14ac:dyDescent="0.25">
      <c r="C27" s="349"/>
      <c r="D27" s="347"/>
      <c r="E27" s="347">
        <v>0</v>
      </c>
    </row>
    <row r="28" spans="3:5" x14ac:dyDescent="0.25">
      <c r="C28" s="346" t="s">
        <v>267</v>
      </c>
      <c r="D28" s="348">
        <f>+D24+D26</f>
        <v>-158901018</v>
      </c>
      <c r="E28" s="348">
        <v>0</v>
      </c>
    </row>
    <row r="29" spans="3:5" x14ac:dyDescent="0.25">
      <c r="C29" s="346"/>
      <c r="D29" s="350"/>
      <c r="E29" s="350">
        <v>0</v>
      </c>
    </row>
    <row r="30" spans="3:5" x14ac:dyDescent="0.25">
      <c r="C30" s="346" t="s">
        <v>268</v>
      </c>
      <c r="D30" s="347"/>
      <c r="E30" s="347">
        <v>0</v>
      </c>
    </row>
    <row r="31" spans="3:5" x14ac:dyDescent="0.25">
      <c r="C31" s="346"/>
      <c r="D31" s="347"/>
      <c r="E31" s="347">
        <v>0</v>
      </c>
    </row>
    <row r="32" spans="3:5" x14ac:dyDescent="0.25">
      <c r="C32" s="349" t="s">
        <v>269</v>
      </c>
      <c r="D32" s="347">
        <v>-900000000</v>
      </c>
      <c r="E32" s="347">
        <v>0</v>
      </c>
    </row>
    <row r="33" spans="3:5" x14ac:dyDescent="0.25">
      <c r="C33" s="349" t="s">
        <v>730</v>
      </c>
      <c r="D33" s="347">
        <v>-6100000000</v>
      </c>
      <c r="E33" s="347">
        <v>0</v>
      </c>
    </row>
    <row r="34" spans="3:5" x14ac:dyDescent="0.25">
      <c r="C34" s="349" t="s">
        <v>270</v>
      </c>
      <c r="D34" s="347" t="s">
        <v>566</v>
      </c>
      <c r="E34" s="347">
        <v>0</v>
      </c>
    </row>
    <row r="35" spans="3:5" x14ac:dyDescent="0.25">
      <c r="C35" s="349" t="s">
        <v>271</v>
      </c>
      <c r="D35" s="347">
        <v>-5276772</v>
      </c>
      <c r="E35" s="347">
        <v>0</v>
      </c>
    </row>
    <row r="36" spans="3:5" x14ac:dyDescent="0.25">
      <c r="C36" s="349" t="s">
        <v>272</v>
      </c>
      <c r="D36" s="347">
        <v>0</v>
      </c>
      <c r="E36" s="347">
        <v>0</v>
      </c>
    </row>
    <row r="37" spans="3:5" x14ac:dyDescent="0.25">
      <c r="C37" s="349" t="s">
        <v>273</v>
      </c>
      <c r="D37" s="347" t="s">
        <v>566</v>
      </c>
      <c r="E37" s="347">
        <v>0</v>
      </c>
    </row>
    <row r="38" spans="3:5" x14ac:dyDescent="0.25">
      <c r="C38" s="349" t="s">
        <v>274</v>
      </c>
      <c r="D38" s="347" t="s">
        <v>566</v>
      </c>
      <c r="E38" s="347">
        <v>0</v>
      </c>
    </row>
    <row r="39" spans="3:5" x14ac:dyDescent="0.25">
      <c r="C39" s="349"/>
      <c r="D39" s="347"/>
      <c r="E39" s="347">
        <v>0</v>
      </c>
    </row>
    <row r="40" spans="3:5" x14ac:dyDescent="0.25">
      <c r="C40" s="346" t="s">
        <v>275</v>
      </c>
      <c r="D40" s="348">
        <f>SUM(D32:D38)</f>
        <v>-7005276772</v>
      </c>
      <c r="E40" s="348">
        <v>0</v>
      </c>
    </row>
    <row r="41" spans="3:5" x14ac:dyDescent="0.25">
      <c r="C41" s="346"/>
      <c r="D41" s="350"/>
      <c r="E41" s="350">
        <v>0</v>
      </c>
    </row>
    <row r="42" spans="3:5" x14ac:dyDescent="0.25">
      <c r="C42" s="346" t="s">
        <v>276</v>
      </c>
      <c r="D42" s="347"/>
      <c r="E42" s="347">
        <v>0</v>
      </c>
    </row>
    <row r="43" spans="3:5" x14ac:dyDescent="0.25">
      <c r="C43" s="346"/>
      <c r="D43" s="347"/>
      <c r="E43" s="347">
        <v>0</v>
      </c>
    </row>
    <row r="44" spans="3:5" x14ac:dyDescent="0.25">
      <c r="C44" s="349" t="s">
        <v>277</v>
      </c>
      <c r="D44" s="347">
        <v>2786000000</v>
      </c>
      <c r="E44" s="347">
        <v>0</v>
      </c>
    </row>
    <row r="45" spans="3:5" x14ac:dyDescent="0.25">
      <c r="C45" s="349" t="s">
        <v>731</v>
      </c>
      <c r="D45" s="347">
        <v>4558452883</v>
      </c>
      <c r="E45" s="347">
        <v>0</v>
      </c>
    </row>
    <row r="46" spans="3:5" x14ac:dyDescent="0.25">
      <c r="C46" s="349" t="s">
        <v>278</v>
      </c>
      <c r="D46" s="347">
        <v>0</v>
      </c>
      <c r="E46" s="347">
        <v>0</v>
      </c>
    </row>
    <row r="47" spans="3:5" ht="12.75" customHeight="1" x14ac:dyDescent="0.25">
      <c r="C47" s="349" t="s">
        <v>248</v>
      </c>
      <c r="D47" s="347" t="s">
        <v>566</v>
      </c>
      <c r="E47" s="347">
        <v>0</v>
      </c>
    </row>
    <row r="48" spans="3:5" ht="12.75" customHeight="1" x14ac:dyDescent="0.25">
      <c r="C48" s="349"/>
      <c r="D48" s="347"/>
      <c r="E48" s="347">
        <v>0</v>
      </c>
    </row>
    <row r="49" spans="3:6" ht="12.75" customHeight="1" x14ac:dyDescent="0.25">
      <c r="C49" s="346" t="s">
        <v>279</v>
      </c>
      <c r="D49" s="348">
        <f>SUM(D44:D48)</f>
        <v>7344452883</v>
      </c>
      <c r="E49" s="348">
        <v>0</v>
      </c>
    </row>
    <row r="50" spans="3:6" x14ac:dyDescent="0.25">
      <c r="C50" s="349"/>
      <c r="D50" s="347"/>
      <c r="E50" s="347">
        <v>0</v>
      </c>
    </row>
    <row r="51" spans="3:6" x14ac:dyDescent="0.25">
      <c r="C51" s="346" t="s">
        <v>280</v>
      </c>
      <c r="D51" s="347"/>
      <c r="E51" s="347">
        <v>0</v>
      </c>
    </row>
    <row r="52" spans="3:6" x14ac:dyDescent="0.25">
      <c r="C52" s="346"/>
      <c r="D52" s="347"/>
      <c r="E52" s="347">
        <v>0</v>
      </c>
    </row>
    <row r="53" spans="3:6" ht="16.5" customHeight="1" x14ac:dyDescent="0.25">
      <c r="C53" s="349" t="s">
        <v>281</v>
      </c>
      <c r="D53" s="350">
        <f>+D24+D26+D40+D49</f>
        <v>180275093</v>
      </c>
      <c r="E53" s="350">
        <v>0</v>
      </c>
      <c r="F53" s="278"/>
    </row>
    <row r="54" spans="3:6" x14ac:dyDescent="0.25">
      <c r="C54" s="351" t="s">
        <v>282</v>
      </c>
      <c r="D54" s="352">
        <v>0</v>
      </c>
      <c r="E54" s="352">
        <v>0</v>
      </c>
    </row>
    <row r="55" spans="3:6" ht="12.6" thickBot="1" x14ac:dyDescent="0.3">
      <c r="C55" s="353" t="s">
        <v>283</v>
      </c>
      <c r="D55" s="354">
        <f>D53+D54</f>
        <v>180275093</v>
      </c>
      <c r="E55" s="354">
        <v>0</v>
      </c>
    </row>
    <row r="56" spans="3:6" ht="12.6" thickTop="1" x14ac:dyDescent="0.25">
      <c r="D56" s="266"/>
    </row>
    <row r="57" spans="3:6" hidden="1" x14ac:dyDescent="0.25">
      <c r="D57" s="340">
        <f>+D55-'BALANCE GRAL 30,21'!D13</f>
        <v>0</v>
      </c>
    </row>
    <row r="59" spans="3:6" x14ac:dyDescent="0.25">
      <c r="D59" s="340">
        <f>+'BALANCE GRAL 30,21'!D12-'FLUJO DE EFECTIVO 30,21'!D55</f>
        <v>0</v>
      </c>
    </row>
  </sheetData>
  <sheetProtection algorithmName="SHA-512" hashValue="qprmYikBZnF3DwWVEVVS7crALw6ymXHN120mstQs7H60tC2txRQwIW/FSPmvPq3htlqws8fGIM+pe675f0lUqg==" saltValue="Ypi7zUbBhqsqSUtIpsBKKw==" spinCount="100000" sheet="1" objects="1" scenarios="1"/>
  <mergeCells count="6"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rgb="FF002060"/>
  </sheetPr>
  <dimension ref="B1:K33"/>
  <sheetViews>
    <sheetView showGridLines="0" zoomScale="126" zoomScaleNormal="126" workbookViewId="0">
      <selection activeCell="B4" sqref="B4:M19"/>
    </sheetView>
  </sheetViews>
  <sheetFormatPr baseColWidth="10" defaultColWidth="11.44140625" defaultRowHeight="12" x14ac:dyDescent="0.25"/>
  <cols>
    <col min="1" max="1" width="5.33203125" style="30" customWidth="1"/>
    <col min="2" max="2" width="40.33203125" style="30" customWidth="1"/>
    <col min="3" max="8" width="15.6640625" style="44" customWidth="1"/>
    <col min="9" max="11" width="15.6640625" style="30" customWidth="1"/>
    <col min="12" max="16384" width="11.44140625" style="30"/>
  </cols>
  <sheetData>
    <row r="1" spans="2:11" ht="55.05" customHeight="1" x14ac:dyDescent="0.25"/>
    <row r="3" spans="2:11" x14ac:dyDescent="0.25">
      <c r="B3" s="467" t="str">
        <f>+INDICE!C2</f>
        <v>TRADERS PRO CASA DE BOLSA S.A.</v>
      </c>
      <c r="C3" s="467"/>
      <c r="D3" s="467"/>
      <c r="E3" s="467"/>
      <c r="F3" s="467"/>
      <c r="G3" s="467"/>
      <c r="H3" s="467"/>
      <c r="I3" s="467"/>
      <c r="J3" s="467"/>
      <c r="K3" s="467"/>
    </row>
    <row r="4" spans="2:11" x14ac:dyDescent="0.25">
      <c r="B4" s="467" t="s">
        <v>284</v>
      </c>
      <c r="C4" s="467"/>
      <c r="D4" s="467"/>
      <c r="E4" s="467"/>
      <c r="F4" s="467"/>
      <c r="G4" s="467"/>
      <c r="H4" s="467"/>
      <c r="I4" s="467"/>
      <c r="J4" s="467"/>
      <c r="K4" s="467"/>
    </row>
    <row r="5" spans="2:11" x14ac:dyDescent="0.25">
      <c r="B5" s="467" t="s">
        <v>589</v>
      </c>
      <c r="C5" s="467"/>
      <c r="D5" s="467"/>
      <c r="E5" s="467"/>
      <c r="F5" s="467"/>
      <c r="G5" s="467"/>
      <c r="H5" s="467"/>
      <c r="I5" s="467"/>
      <c r="J5" s="467"/>
      <c r="K5" s="467"/>
    </row>
    <row r="6" spans="2:11" ht="15" customHeight="1" x14ac:dyDescent="0.25">
      <c r="B6" s="469" t="s">
        <v>59</v>
      </c>
      <c r="C6" s="469"/>
      <c r="D6" s="469"/>
      <c r="E6" s="469"/>
      <c r="F6" s="469"/>
      <c r="G6" s="469"/>
      <c r="H6" s="469"/>
      <c r="I6" s="469"/>
      <c r="J6" s="469"/>
      <c r="K6" s="469"/>
    </row>
    <row r="7" spans="2:11" ht="15" customHeight="1" thickBot="1" x14ac:dyDescent="0.3">
      <c r="B7" s="262"/>
      <c r="C7" s="262"/>
      <c r="D7" s="30"/>
      <c r="E7" s="30"/>
      <c r="F7" s="30"/>
      <c r="G7" s="30"/>
      <c r="H7" s="30"/>
    </row>
    <row r="8" spans="2:11" s="283" customFormat="1" ht="13.5" customHeight="1" thickBot="1" x14ac:dyDescent="0.3">
      <c r="B8" s="262"/>
      <c r="C8" s="472" t="s">
        <v>285</v>
      </c>
      <c r="D8" s="473"/>
      <c r="E8" s="472" t="s">
        <v>286</v>
      </c>
      <c r="F8" s="473"/>
      <c r="G8" s="474"/>
      <c r="H8" s="473" t="s">
        <v>287</v>
      </c>
      <c r="I8" s="475"/>
      <c r="J8" s="476" t="s">
        <v>288</v>
      </c>
      <c r="K8" s="474"/>
    </row>
    <row r="9" spans="2:11" s="283" customFormat="1" ht="24.6" thickBot="1" x14ac:dyDescent="0.3">
      <c r="B9" s="284" t="s">
        <v>289</v>
      </c>
      <c r="C9" s="285" t="s">
        <v>290</v>
      </c>
      <c r="D9" s="286" t="s">
        <v>291</v>
      </c>
      <c r="E9" s="287" t="s">
        <v>292</v>
      </c>
      <c r="F9" s="288" t="s">
        <v>519</v>
      </c>
      <c r="G9" s="286" t="s">
        <v>293</v>
      </c>
      <c r="H9" s="287" t="s">
        <v>294</v>
      </c>
      <c r="I9" s="289" t="s">
        <v>295</v>
      </c>
      <c r="J9" s="368" t="str">
        <f>+'ESTADOS DE RESULTADOS 30,21'!E8</f>
        <v>PERIODO ACTUAL 30/09/2021</v>
      </c>
      <c r="K9" s="369" t="str">
        <f>+'ESTADOS DE RESULTADOS 30,21'!F8</f>
        <v>PERIODO ANT. 30/09/2020</v>
      </c>
    </row>
    <row r="10" spans="2:11" s="141" customFormat="1" x14ac:dyDescent="0.25">
      <c r="B10" s="290"/>
      <c r="C10" s="291"/>
      <c r="D10" s="292"/>
      <c r="E10" s="291"/>
      <c r="F10" s="293"/>
      <c r="G10" s="292"/>
      <c r="H10" s="291"/>
      <c r="I10" s="292"/>
      <c r="J10" s="291"/>
      <c r="K10" s="292"/>
    </row>
    <row r="11" spans="2:11" s="141" customFormat="1" ht="24" customHeight="1" x14ac:dyDescent="0.25">
      <c r="B11" s="290" t="s">
        <v>296</v>
      </c>
      <c r="C11" s="291">
        <f>+'BALANCE GRAL 30,21'!H62</f>
        <v>0</v>
      </c>
      <c r="D11" s="292">
        <f>+'BALANCE GRAL 30,21'!H61</f>
        <v>0</v>
      </c>
      <c r="E11" s="291">
        <f>+'BALANCE GRAL 30,21'!H65</f>
        <v>0</v>
      </c>
      <c r="F11" s="293">
        <f>+'BALANCE GRAL 30,21'!H67</f>
        <v>0</v>
      </c>
      <c r="G11" s="292">
        <f>+'BALANCE GRAL 30,21'!H66</f>
        <v>0</v>
      </c>
      <c r="H11" s="294">
        <f>+'BALANCE GRAL 30,21'!H72</f>
        <v>0</v>
      </c>
      <c r="I11" s="292">
        <f>+'BALANCE GRAL 30,21'!H73</f>
        <v>0</v>
      </c>
      <c r="J11" s="295">
        <f>SUM(C11:I11)</f>
        <v>0</v>
      </c>
      <c r="K11" s="296">
        <v>0</v>
      </c>
    </row>
    <row r="12" spans="2:11" s="141" customFormat="1" ht="24" customHeight="1" x14ac:dyDescent="0.25">
      <c r="B12" s="290"/>
      <c r="C12" s="291"/>
      <c r="D12" s="292"/>
      <c r="E12" s="291"/>
      <c r="F12" s="293"/>
      <c r="G12" s="292"/>
      <c r="H12" s="294"/>
      <c r="I12" s="292"/>
      <c r="J12" s="295">
        <f>SUM(C12:I12)</f>
        <v>0</v>
      </c>
      <c r="K12" s="296">
        <v>0</v>
      </c>
    </row>
    <row r="13" spans="2:11" s="141" customFormat="1" ht="24" customHeight="1" x14ac:dyDescent="0.25">
      <c r="B13" s="297" t="s">
        <v>297</v>
      </c>
      <c r="C13" s="291"/>
      <c r="D13" s="292"/>
      <c r="E13" s="291"/>
      <c r="F13" s="298"/>
      <c r="G13" s="299"/>
      <c r="H13" s="294"/>
      <c r="I13" s="292"/>
      <c r="J13" s="295">
        <f t="shared" ref="J13:J26" si="0">SUM(C13:I13)</f>
        <v>0</v>
      </c>
      <c r="K13" s="296">
        <v>0</v>
      </c>
    </row>
    <row r="14" spans="2:11" s="141" customFormat="1" ht="24" customHeight="1" x14ac:dyDescent="0.25">
      <c r="B14" s="290"/>
      <c r="C14" s="291"/>
      <c r="D14" s="292"/>
      <c r="E14" s="291"/>
      <c r="F14" s="298"/>
      <c r="G14" s="299"/>
      <c r="H14" s="294"/>
      <c r="I14" s="292"/>
      <c r="J14" s="295">
        <f t="shared" si="0"/>
        <v>0</v>
      </c>
      <c r="K14" s="296">
        <v>0</v>
      </c>
    </row>
    <row r="15" spans="2:11" s="141" customFormat="1" ht="24" customHeight="1" x14ac:dyDescent="0.25">
      <c r="B15" s="290" t="s">
        <v>298</v>
      </c>
      <c r="C15" s="291" t="s">
        <v>299</v>
      </c>
      <c r="D15" s="292" t="s">
        <v>299</v>
      </c>
      <c r="E15" s="294">
        <f>+E27-E11</f>
        <v>0</v>
      </c>
      <c r="F15" s="298">
        <v>0</v>
      </c>
      <c r="G15" s="299" t="s">
        <v>299</v>
      </c>
      <c r="H15" s="294" t="s">
        <v>299</v>
      </c>
      <c r="I15" s="292" t="s">
        <v>299</v>
      </c>
      <c r="J15" s="295">
        <f t="shared" si="0"/>
        <v>0</v>
      </c>
      <c r="K15" s="296">
        <v>0</v>
      </c>
    </row>
    <row r="16" spans="2:11" s="141" customFormat="1" ht="24" customHeight="1" x14ac:dyDescent="0.25">
      <c r="B16" s="290"/>
      <c r="C16" s="291"/>
      <c r="D16" s="292"/>
      <c r="E16" s="294"/>
      <c r="F16" s="298"/>
      <c r="G16" s="299"/>
      <c r="H16" s="294"/>
      <c r="I16" s="292"/>
      <c r="J16" s="295">
        <f t="shared" si="0"/>
        <v>0</v>
      </c>
      <c r="K16" s="296">
        <v>0</v>
      </c>
    </row>
    <row r="17" spans="2:11" s="141" customFormat="1" ht="24" customHeight="1" x14ac:dyDescent="0.25">
      <c r="B17" s="290" t="s">
        <v>300</v>
      </c>
      <c r="C17" s="291" t="s">
        <v>299</v>
      </c>
      <c r="D17" s="292" t="s">
        <v>299</v>
      </c>
      <c r="E17" s="294" t="s">
        <v>299</v>
      </c>
      <c r="F17" s="300">
        <v>0</v>
      </c>
      <c r="G17" s="299">
        <f>+G27-G11-G25</f>
        <v>0</v>
      </c>
      <c r="H17" s="294" t="s">
        <v>299</v>
      </c>
      <c r="I17" s="292" t="s">
        <v>299</v>
      </c>
      <c r="J17" s="295">
        <f t="shared" si="0"/>
        <v>0</v>
      </c>
      <c r="K17" s="296">
        <v>0</v>
      </c>
    </row>
    <row r="18" spans="2:11" s="141" customFormat="1" ht="24" customHeight="1" x14ac:dyDescent="0.25">
      <c r="B18" s="290"/>
      <c r="C18" s="291"/>
      <c r="D18" s="292"/>
      <c r="E18" s="294"/>
      <c r="F18" s="298"/>
      <c r="G18" s="299"/>
      <c r="H18" s="294"/>
      <c r="I18" s="292"/>
      <c r="J18" s="295">
        <f t="shared" si="0"/>
        <v>0</v>
      </c>
      <c r="K18" s="296">
        <v>0</v>
      </c>
    </row>
    <row r="19" spans="2:11" s="141" customFormat="1" ht="24" customHeight="1" x14ac:dyDescent="0.25">
      <c r="B19" s="290" t="s">
        <v>146</v>
      </c>
      <c r="C19" s="291" t="s">
        <v>299</v>
      </c>
      <c r="D19" s="292" t="s">
        <v>299</v>
      </c>
      <c r="E19" s="294" t="s">
        <v>299</v>
      </c>
      <c r="F19" s="300" t="s">
        <v>299</v>
      </c>
      <c r="G19" s="299" t="s">
        <v>299</v>
      </c>
      <c r="H19" s="294" t="s">
        <v>299</v>
      </c>
      <c r="I19" s="292" t="s">
        <v>299</v>
      </c>
      <c r="J19" s="295">
        <f t="shared" si="0"/>
        <v>0</v>
      </c>
      <c r="K19" s="296">
        <v>0</v>
      </c>
    </row>
    <row r="20" spans="2:11" s="141" customFormat="1" ht="24" customHeight="1" x14ac:dyDescent="0.25">
      <c r="B20" s="290"/>
      <c r="C20" s="291"/>
      <c r="D20" s="292"/>
      <c r="E20" s="294"/>
      <c r="F20" s="300"/>
      <c r="G20" s="299"/>
      <c r="H20" s="294"/>
      <c r="I20" s="292"/>
      <c r="J20" s="295">
        <f t="shared" si="0"/>
        <v>0</v>
      </c>
      <c r="K20" s="296">
        <v>0</v>
      </c>
    </row>
    <row r="21" spans="2:11" s="141" customFormat="1" ht="24" customHeight="1" x14ac:dyDescent="0.25">
      <c r="B21" s="290" t="s">
        <v>301</v>
      </c>
      <c r="C21" s="291">
        <v>0</v>
      </c>
      <c r="E21" s="294">
        <v>0</v>
      </c>
      <c r="F21" s="300" t="s">
        <v>299</v>
      </c>
      <c r="G21" s="299" t="s">
        <v>299</v>
      </c>
      <c r="H21" s="294" t="s">
        <v>299</v>
      </c>
      <c r="I21" s="292" t="s">
        <v>299</v>
      </c>
      <c r="J21" s="295">
        <f t="shared" si="0"/>
        <v>0</v>
      </c>
      <c r="K21" s="296">
        <v>0</v>
      </c>
    </row>
    <row r="22" spans="2:11" s="141" customFormat="1" ht="24" customHeight="1" x14ac:dyDescent="0.25">
      <c r="B22" s="290"/>
      <c r="C22" s="291"/>
      <c r="D22" s="292"/>
      <c r="E22" s="294"/>
      <c r="F22" s="300"/>
      <c r="G22" s="299"/>
      <c r="H22" s="294"/>
      <c r="I22" s="292"/>
      <c r="J22" s="295">
        <f t="shared" si="0"/>
        <v>0</v>
      </c>
      <c r="K22" s="296">
        <v>0</v>
      </c>
    </row>
    <row r="23" spans="2:11" s="141" customFormat="1" ht="24" customHeight="1" x14ac:dyDescent="0.25">
      <c r="B23" s="290" t="s">
        <v>302</v>
      </c>
      <c r="C23" s="291" t="s">
        <v>299</v>
      </c>
      <c r="D23" s="292">
        <v>0</v>
      </c>
      <c r="E23" s="294" t="s">
        <v>299</v>
      </c>
      <c r="F23" s="300" t="s">
        <v>299</v>
      </c>
      <c r="G23" s="299" t="s">
        <v>299</v>
      </c>
      <c r="H23" s="294" t="s">
        <v>299</v>
      </c>
      <c r="I23" s="292">
        <v>0</v>
      </c>
      <c r="J23" s="295">
        <f t="shared" si="0"/>
        <v>0</v>
      </c>
      <c r="K23" s="292">
        <v>0</v>
      </c>
    </row>
    <row r="24" spans="2:11" s="141" customFormat="1" ht="24" customHeight="1" x14ac:dyDescent="0.25">
      <c r="B24" s="290"/>
      <c r="C24" s="291"/>
      <c r="D24" s="292"/>
      <c r="E24" s="294"/>
      <c r="F24" s="298"/>
      <c r="G24" s="299"/>
      <c r="H24" s="294"/>
      <c r="I24" s="292"/>
      <c r="J24" s="295">
        <f t="shared" si="0"/>
        <v>0</v>
      </c>
      <c r="K24" s="296">
        <v>0</v>
      </c>
    </row>
    <row r="25" spans="2:11" s="141" customFormat="1" ht="24" customHeight="1" x14ac:dyDescent="0.25">
      <c r="B25" s="290" t="s">
        <v>303</v>
      </c>
      <c r="C25" s="291">
        <v>0</v>
      </c>
      <c r="D25" s="292">
        <f>+D27-D28</f>
        <v>2786000000</v>
      </c>
      <c r="E25" s="294">
        <v>0</v>
      </c>
      <c r="F25" s="300">
        <f>-F28</f>
        <v>0</v>
      </c>
      <c r="G25" s="299">
        <f>+G27-G11</f>
        <v>0</v>
      </c>
      <c r="H25" s="294">
        <f>+H27-H28</f>
        <v>0</v>
      </c>
      <c r="I25" s="292">
        <f>(+I28+I23)*-1</f>
        <v>0</v>
      </c>
      <c r="J25" s="295">
        <f t="shared" si="0"/>
        <v>2786000000</v>
      </c>
      <c r="K25" s="296">
        <v>0</v>
      </c>
    </row>
    <row r="26" spans="2:11" s="141" customFormat="1" ht="24" customHeight="1" thickBot="1" x14ac:dyDescent="0.3">
      <c r="B26" s="290" t="s">
        <v>148</v>
      </c>
      <c r="C26" s="301" t="s">
        <v>299</v>
      </c>
      <c r="D26" s="302" t="s">
        <v>299</v>
      </c>
      <c r="E26" s="301" t="s">
        <v>299</v>
      </c>
      <c r="F26" s="303">
        <f>+F27</f>
        <v>0</v>
      </c>
      <c r="G26" s="302" t="s">
        <v>299</v>
      </c>
      <c r="H26" s="304"/>
      <c r="I26" s="302">
        <f>+I27</f>
        <v>-128355498</v>
      </c>
      <c r="J26" s="295">
        <f t="shared" si="0"/>
        <v>-128355498</v>
      </c>
      <c r="K26" s="305">
        <v>0</v>
      </c>
    </row>
    <row r="27" spans="2:11" s="141" customFormat="1" ht="24" customHeight="1" thickBot="1" x14ac:dyDescent="0.3">
      <c r="B27" s="306" t="s">
        <v>593</v>
      </c>
      <c r="C27" s="307">
        <f>+'BALANCE GRAL 30,21'!G62</f>
        <v>0</v>
      </c>
      <c r="D27" s="308">
        <f>+'BALANCE GRAL 30,21'!G61</f>
        <v>2786000000</v>
      </c>
      <c r="E27" s="309">
        <f>+'BALANCE GRAL 30,21'!G65</f>
        <v>0</v>
      </c>
      <c r="F27" s="308">
        <f>+'BALANCE GRAL 30,21'!G67</f>
        <v>0</v>
      </c>
      <c r="G27" s="310">
        <f>+'BALANCE GRAL 30,21'!G66</f>
        <v>0</v>
      </c>
      <c r="H27" s="307">
        <f>+'BALANCE GRAL 30,21'!G72</f>
        <v>0</v>
      </c>
      <c r="I27" s="308">
        <f>+'BALANCE GRAL 30,21'!G73</f>
        <v>-128355498</v>
      </c>
      <c r="J27" s="311">
        <f>SUM(C27:I27)</f>
        <v>2657644502</v>
      </c>
      <c r="K27" s="312">
        <v>0</v>
      </c>
    </row>
    <row r="28" spans="2:11" s="141" customFormat="1" ht="24" customHeight="1" thickBot="1" x14ac:dyDescent="0.3">
      <c r="B28" s="313" t="s">
        <v>594</v>
      </c>
      <c r="C28" s="314">
        <v>0</v>
      </c>
      <c r="D28" s="314">
        <v>0</v>
      </c>
      <c r="E28" s="314">
        <v>0</v>
      </c>
      <c r="F28" s="314">
        <v>0</v>
      </c>
      <c r="G28" s="314">
        <v>0</v>
      </c>
      <c r="H28" s="314">
        <v>0</v>
      </c>
      <c r="I28" s="314">
        <v>0</v>
      </c>
      <c r="J28" s="315">
        <v>0</v>
      </c>
      <c r="K28" s="316">
        <v>0</v>
      </c>
    </row>
    <row r="30" spans="2:11" hidden="1" x14ac:dyDescent="0.25">
      <c r="D30" s="44">
        <f>SUM(D11:D26)</f>
        <v>2786000000</v>
      </c>
      <c r="E30" s="44">
        <f t="shared" ref="E30:J30" si="1">SUM(E11:E26)</f>
        <v>0</v>
      </c>
      <c r="F30" s="44">
        <f t="shared" si="1"/>
        <v>0</v>
      </c>
      <c r="G30" s="44">
        <f t="shared" si="1"/>
        <v>0</v>
      </c>
      <c r="H30" s="44">
        <f t="shared" si="1"/>
        <v>0</v>
      </c>
      <c r="I30" s="44">
        <f t="shared" si="1"/>
        <v>-128355498</v>
      </c>
      <c r="J30" s="44">
        <f t="shared" si="1"/>
        <v>2657644502</v>
      </c>
      <c r="K30" s="60">
        <f>+J27-'BALANCE GRAL 30,21'!G75</f>
        <v>0</v>
      </c>
    </row>
    <row r="31" spans="2:11" hidden="1" x14ac:dyDescent="0.25"/>
    <row r="32" spans="2:11" hidden="1" x14ac:dyDescent="0.25">
      <c r="C32" s="60">
        <f t="shared" ref="C32:I32" si="2">+C30-C27</f>
        <v>0</v>
      </c>
      <c r="D32" s="60">
        <f t="shared" si="2"/>
        <v>0</v>
      </c>
      <c r="E32" s="60">
        <f t="shared" si="2"/>
        <v>0</v>
      </c>
      <c r="F32" s="60">
        <f t="shared" si="2"/>
        <v>0</v>
      </c>
      <c r="G32" s="60">
        <f t="shared" si="2"/>
        <v>0</v>
      </c>
      <c r="H32" s="60">
        <f t="shared" si="2"/>
        <v>0</v>
      </c>
      <c r="I32" s="60">
        <f t="shared" si="2"/>
        <v>0</v>
      </c>
      <c r="J32" s="60">
        <f>+J30-J27</f>
        <v>0</v>
      </c>
    </row>
    <row r="33" spans="10:10" x14ac:dyDescent="0.25">
      <c r="J33" s="60">
        <f>+J27-'BALANCE GRAL 30,21'!G75</f>
        <v>0</v>
      </c>
    </row>
  </sheetData>
  <sheetProtection algorithmName="SHA-512" hashValue="JBDHTeq1nIs3kHy1QMDPUIt2mMY2muK7J9PYVySKI5NwKiNLrWq5opLQL6RtYQRipAbvZsoNYUaDAYV9C4+UDA==" saltValue="snSYYYM6XrordlH2BAiBvA==" spinCount="100000" sheet="1" objects="1" scenarios="1"/>
  <mergeCells count="8">
    <mergeCell ref="B3:K3"/>
    <mergeCell ref="C8:D8"/>
    <mergeCell ref="E8:G8"/>
    <mergeCell ref="H8:I8"/>
    <mergeCell ref="J8:K8"/>
    <mergeCell ref="B4:K4"/>
    <mergeCell ref="B5:K5"/>
    <mergeCell ref="B6:K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C1:F56"/>
  <sheetViews>
    <sheetView showGridLines="0" zoomScale="143" workbookViewId="0">
      <selection activeCell="B4" sqref="B4:M19"/>
    </sheetView>
  </sheetViews>
  <sheetFormatPr baseColWidth="10" defaultColWidth="9.109375" defaultRowHeight="12" x14ac:dyDescent="0.25"/>
  <cols>
    <col min="1" max="3" width="2.5546875" style="30" customWidth="1"/>
    <col min="4" max="4" width="74.44140625" style="30" customWidth="1"/>
    <col min="5" max="257" width="11.44140625" style="30" customWidth="1"/>
    <col min="258" max="16384" width="9.109375" style="30"/>
  </cols>
  <sheetData>
    <row r="1" spans="3:6" ht="55.05" customHeight="1" x14ac:dyDescent="0.25"/>
    <row r="3" spans="3:6" x14ac:dyDescent="0.25">
      <c r="D3" s="205" t="s">
        <v>788</v>
      </c>
    </row>
    <row r="4" spans="3:6" x14ac:dyDescent="0.25">
      <c r="C4" s="205"/>
      <c r="D4" s="31"/>
    </row>
    <row r="5" spans="3:6" x14ac:dyDescent="0.25">
      <c r="C5" s="31"/>
      <c r="D5" s="205" t="s">
        <v>304</v>
      </c>
      <c r="E5" s="31"/>
      <c r="F5" s="31"/>
    </row>
    <row r="6" spans="3:6" x14ac:dyDescent="0.25">
      <c r="C6" s="31"/>
      <c r="D6" s="31"/>
    </row>
    <row r="7" spans="3:6" ht="36" x14ac:dyDescent="0.25">
      <c r="C7" s="31"/>
      <c r="D7" s="276" t="s">
        <v>786</v>
      </c>
    </row>
    <row r="8" spans="3:6" x14ac:dyDescent="0.25">
      <c r="C8" s="33"/>
      <c r="D8" s="33"/>
    </row>
    <row r="9" spans="3:6" x14ac:dyDescent="0.25">
      <c r="C9" s="33"/>
      <c r="D9" s="31" t="s">
        <v>305</v>
      </c>
      <c r="E9" s="31"/>
      <c r="F9" s="31"/>
    </row>
    <row r="10" spans="3:6" x14ac:dyDescent="0.25">
      <c r="C10" s="31"/>
      <c r="D10" s="33"/>
    </row>
    <row r="11" spans="3:6" x14ac:dyDescent="0.25">
      <c r="C11" s="33"/>
      <c r="D11" s="32" t="s">
        <v>563</v>
      </c>
    </row>
    <row r="12" spans="3:6" x14ac:dyDescent="0.25">
      <c r="C12" s="32"/>
      <c r="D12" s="32"/>
    </row>
    <row r="13" spans="3:6" ht="60" x14ac:dyDescent="0.25">
      <c r="C13" s="32"/>
      <c r="D13" s="32" t="s">
        <v>680</v>
      </c>
    </row>
    <row r="14" spans="3:6" x14ac:dyDescent="0.25">
      <c r="C14" s="32"/>
      <c r="D14" s="33"/>
    </row>
    <row r="15" spans="3:6" ht="36" x14ac:dyDescent="0.25">
      <c r="C15" s="33"/>
      <c r="D15" s="33" t="s">
        <v>679</v>
      </c>
    </row>
    <row r="16" spans="3:6" x14ac:dyDescent="0.25">
      <c r="C16" s="33"/>
      <c r="D16" s="33"/>
    </row>
    <row r="17" spans="3:6" x14ac:dyDescent="0.25">
      <c r="C17" s="33"/>
      <c r="D17" s="33" t="s">
        <v>306</v>
      </c>
      <c r="F17" s="33"/>
    </row>
    <row r="18" spans="3:6" ht="24" x14ac:dyDescent="0.25">
      <c r="D18" s="33" t="s">
        <v>307</v>
      </c>
    </row>
    <row r="19" spans="3:6" ht="24" x14ac:dyDescent="0.25">
      <c r="C19" s="33"/>
      <c r="D19" s="33" t="s">
        <v>308</v>
      </c>
    </row>
    <row r="20" spans="3:6" x14ac:dyDescent="0.25">
      <c r="C20" s="33"/>
      <c r="D20" s="33" t="s">
        <v>309</v>
      </c>
    </row>
    <row r="21" spans="3:6" x14ac:dyDescent="0.25">
      <c r="C21" s="33"/>
      <c r="D21" s="33" t="s">
        <v>310</v>
      </c>
    </row>
    <row r="22" spans="3:6" x14ac:dyDescent="0.25">
      <c r="C22" s="33"/>
      <c r="D22" s="33" t="s">
        <v>311</v>
      </c>
    </row>
    <row r="23" spans="3:6" x14ac:dyDescent="0.25">
      <c r="C23" s="33"/>
      <c r="D23" s="33" t="s">
        <v>312</v>
      </c>
    </row>
    <row r="24" spans="3:6" ht="24" x14ac:dyDescent="0.25">
      <c r="C24" s="33"/>
      <c r="D24" s="33" t="s">
        <v>313</v>
      </c>
    </row>
    <row r="25" spans="3:6" ht="24" x14ac:dyDescent="0.25">
      <c r="C25" s="33"/>
      <c r="D25" s="33" t="s">
        <v>314</v>
      </c>
    </row>
    <row r="26" spans="3:6" ht="24" x14ac:dyDescent="0.25">
      <c r="C26" s="33"/>
      <c r="D26" s="33" t="s">
        <v>315</v>
      </c>
    </row>
    <row r="27" spans="3:6" ht="36" x14ac:dyDescent="0.25">
      <c r="C27" s="33"/>
      <c r="D27" s="33" t="s">
        <v>316</v>
      </c>
    </row>
    <row r="28" spans="3:6" x14ac:dyDescent="0.25">
      <c r="C28" s="33"/>
      <c r="D28" s="32"/>
    </row>
    <row r="29" spans="3:6" x14ac:dyDescent="0.25">
      <c r="C29" s="32"/>
      <c r="D29" s="32" t="s">
        <v>564</v>
      </c>
    </row>
    <row r="30" spans="3:6" x14ac:dyDescent="0.25">
      <c r="C30" s="32"/>
      <c r="D30" s="277"/>
    </row>
    <row r="31" spans="3:6" ht="24" x14ac:dyDescent="0.25">
      <c r="C31" s="277"/>
      <c r="D31" s="33" t="s">
        <v>681</v>
      </c>
    </row>
    <row r="32" spans="3:6" x14ac:dyDescent="0.25">
      <c r="C32" s="33"/>
      <c r="D32" s="33"/>
    </row>
    <row r="33" spans="3:6" x14ac:dyDescent="0.25">
      <c r="C33" s="33"/>
      <c r="D33" s="31" t="s">
        <v>317</v>
      </c>
      <c r="E33" s="31"/>
      <c r="F33" s="31"/>
    </row>
    <row r="34" spans="3:6" x14ac:dyDescent="0.25">
      <c r="C34" s="31"/>
      <c r="D34" s="33"/>
    </row>
    <row r="35" spans="3:6" x14ac:dyDescent="0.25">
      <c r="C35" s="33"/>
      <c r="D35" s="32" t="s">
        <v>318</v>
      </c>
    </row>
    <row r="36" spans="3:6" ht="24" x14ac:dyDescent="0.25">
      <c r="C36" s="32"/>
      <c r="D36" s="33" t="s">
        <v>319</v>
      </c>
    </row>
    <row r="37" spans="3:6" x14ac:dyDescent="0.25">
      <c r="C37" s="33"/>
      <c r="D37" s="33"/>
    </row>
    <row r="38" spans="3:6" x14ac:dyDescent="0.25">
      <c r="C38" s="33"/>
      <c r="D38" s="32" t="s">
        <v>320</v>
      </c>
    </row>
    <row r="39" spans="3:6" ht="36" x14ac:dyDescent="0.25">
      <c r="C39" s="32"/>
      <c r="D39" s="33" t="s">
        <v>321</v>
      </c>
    </row>
    <row r="40" spans="3:6" x14ac:dyDescent="0.25">
      <c r="C40" s="33"/>
      <c r="D40" s="33"/>
    </row>
    <row r="41" spans="3:6" x14ac:dyDescent="0.25">
      <c r="C41" s="33"/>
      <c r="D41" s="32" t="s">
        <v>322</v>
      </c>
    </row>
    <row r="42" spans="3:6" x14ac:dyDescent="0.25">
      <c r="C42" s="32"/>
      <c r="D42" s="33" t="s">
        <v>323</v>
      </c>
    </row>
    <row r="43" spans="3:6" x14ac:dyDescent="0.25">
      <c r="C43" s="33"/>
      <c r="D43" s="32"/>
    </row>
    <row r="44" spans="3:6" x14ac:dyDescent="0.25">
      <c r="C44" s="32"/>
      <c r="D44" s="32" t="s">
        <v>565</v>
      </c>
    </row>
    <row r="45" spans="3:6" x14ac:dyDescent="0.25">
      <c r="C45" s="32"/>
      <c r="D45" s="33" t="s">
        <v>576</v>
      </c>
    </row>
    <row r="46" spans="3:6" x14ac:dyDescent="0.25">
      <c r="C46" s="33"/>
      <c r="D46" s="33" t="s">
        <v>324</v>
      </c>
    </row>
    <row r="47" spans="3:6" x14ac:dyDescent="0.25">
      <c r="C47" s="33"/>
      <c r="D47" s="33"/>
    </row>
    <row r="48" spans="3:6" x14ac:dyDescent="0.25">
      <c r="C48" s="33"/>
      <c r="D48" s="32" t="s">
        <v>325</v>
      </c>
    </row>
    <row r="49" spans="3:6" ht="36" x14ac:dyDescent="0.25">
      <c r="C49" s="32"/>
      <c r="D49" s="33" t="s">
        <v>326</v>
      </c>
    </row>
    <row r="50" spans="3:6" x14ac:dyDescent="0.25">
      <c r="C50" s="33"/>
      <c r="D50" s="33"/>
    </row>
    <row r="51" spans="3:6" x14ac:dyDescent="0.25">
      <c r="C51" s="33"/>
      <c r="D51" s="32" t="s">
        <v>327</v>
      </c>
    </row>
    <row r="52" spans="3:6" ht="24" x14ac:dyDescent="0.25">
      <c r="C52" s="32"/>
      <c r="D52" s="33" t="s">
        <v>328</v>
      </c>
    </row>
    <row r="53" spans="3:6" x14ac:dyDescent="0.25">
      <c r="C53" s="33"/>
      <c r="D53" s="31"/>
    </row>
    <row r="54" spans="3:6" x14ac:dyDescent="0.25">
      <c r="C54" s="31"/>
      <c r="D54" s="31" t="s">
        <v>329</v>
      </c>
      <c r="E54" s="31"/>
      <c r="F54" s="31"/>
    </row>
    <row r="55" spans="3:6" x14ac:dyDescent="0.25">
      <c r="C55" s="31"/>
      <c r="D55" s="94" t="s">
        <v>330</v>
      </c>
    </row>
    <row r="56" spans="3:6" x14ac:dyDescent="0.25">
      <c r="C56" s="94"/>
    </row>
  </sheetData>
  <sheetProtection algorithmName="SHA-512" hashValue="CJV5OqQ7oUO7o9SmjpL54R6p0WNYboejWFWCd0nuuPgHHCT6yR+/GRhu5dgwAstbgu5ClUTQtDZ7uGGus+DpZg==" saltValue="bPtK8rKMxgGn8en2GQpI1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rgb="FF002060"/>
  </sheetPr>
  <dimension ref="C1:L99"/>
  <sheetViews>
    <sheetView showGridLines="0" topLeftCell="A77" zoomScaleNormal="100" workbookViewId="0">
      <selection activeCell="B4" sqref="B4:M19"/>
    </sheetView>
  </sheetViews>
  <sheetFormatPr baseColWidth="10" defaultColWidth="11.44140625" defaultRowHeight="12" x14ac:dyDescent="0.25"/>
  <cols>
    <col min="1" max="1" width="3" style="30" customWidth="1"/>
    <col min="2" max="2" width="5.44140625" style="30" customWidth="1"/>
    <col min="3" max="3" width="47.44140625" style="30" bestFit="1" customWidth="1"/>
    <col min="4" max="4" width="11.88671875" style="30" bestFit="1" customWidth="1"/>
    <col min="5" max="5" width="15.44140625" style="30" bestFit="1" customWidth="1"/>
    <col min="6" max="6" width="9.88671875" style="30" bestFit="1" customWidth="1"/>
    <col min="7" max="7" width="13.44140625" style="30" customWidth="1"/>
    <col min="8" max="8" width="13.109375" style="30" bestFit="1" customWidth="1"/>
    <col min="9" max="9" width="12.44140625" style="30" customWidth="1"/>
    <col min="10" max="10" width="13.88671875" style="30" bestFit="1" customWidth="1"/>
    <col min="11" max="11" width="13.88671875" style="30" customWidth="1"/>
    <col min="12" max="12" width="14.109375" style="30" bestFit="1" customWidth="1"/>
    <col min="13" max="16384" width="11.44140625" style="30"/>
  </cols>
  <sheetData>
    <row r="1" spans="3:11" x14ac:dyDescent="0.25">
      <c r="C1" s="29"/>
    </row>
    <row r="3" spans="3:11" x14ac:dyDescent="0.25">
      <c r="C3" s="31" t="s">
        <v>331</v>
      </c>
      <c r="D3" s="31"/>
    </row>
    <row r="4" spans="3:11" x14ac:dyDescent="0.25">
      <c r="C4" s="31"/>
      <c r="D4" s="31"/>
    </row>
    <row r="5" spans="3:11" ht="18.75" customHeight="1" x14ac:dyDescent="0.25">
      <c r="C5" s="32" t="s">
        <v>550</v>
      </c>
    </row>
    <row r="6" spans="3:11" x14ac:dyDescent="0.25">
      <c r="C6" s="33"/>
    </row>
    <row r="7" spans="3:11" x14ac:dyDescent="0.25">
      <c r="C7" s="34" t="s">
        <v>332</v>
      </c>
      <c r="D7" s="35">
        <v>44469</v>
      </c>
      <c r="E7" s="35">
        <v>44196</v>
      </c>
    </row>
    <row r="8" spans="3:11" x14ac:dyDescent="0.25">
      <c r="C8" s="36" t="s">
        <v>333</v>
      </c>
      <c r="D8" s="37">
        <v>6895.8</v>
      </c>
      <c r="E8" s="37">
        <v>0</v>
      </c>
    </row>
    <row r="9" spans="3:11" x14ac:dyDescent="0.25">
      <c r="C9" s="38" t="s">
        <v>334</v>
      </c>
      <c r="D9" s="37">
        <v>6918.66</v>
      </c>
      <c r="E9" s="37">
        <v>0</v>
      </c>
    </row>
    <row r="11" spans="3:11" x14ac:dyDescent="0.25">
      <c r="C11" s="32" t="s">
        <v>551</v>
      </c>
    </row>
    <row r="12" spans="3:11" x14ac:dyDescent="0.25">
      <c r="C12" s="32"/>
    </row>
    <row r="13" spans="3:11" x14ac:dyDescent="0.25">
      <c r="C13" s="39" t="s">
        <v>335</v>
      </c>
    </row>
    <row r="16" spans="3:11" ht="60" x14ac:dyDescent="0.25">
      <c r="C16" s="34" t="s">
        <v>336</v>
      </c>
      <c r="D16" s="40" t="s">
        <v>337</v>
      </c>
      <c r="E16" s="40" t="s">
        <v>338</v>
      </c>
      <c r="F16" s="40" t="s">
        <v>682</v>
      </c>
      <c r="G16" s="40" t="s">
        <v>732</v>
      </c>
      <c r="H16" s="40" t="s">
        <v>337</v>
      </c>
      <c r="I16" s="40" t="s">
        <v>338</v>
      </c>
      <c r="J16" s="40" t="s">
        <v>559</v>
      </c>
      <c r="K16" s="40" t="s">
        <v>733</v>
      </c>
    </row>
    <row r="17" spans="3:12" x14ac:dyDescent="0.25">
      <c r="C17" s="41" t="s">
        <v>60</v>
      </c>
      <c r="D17" s="42"/>
      <c r="E17" s="42"/>
      <c r="F17" s="42"/>
      <c r="G17" s="42"/>
      <c r="H17" s="42"/>
      <c r="I17" s="42"/>
      <c r="J17" s="42"/>
      <c r="K17" s="42"/>
    </row>
    <row r="18" spans="3:12" x14ac:dyDescent="0.25">
      <c r="C18" s="41" t="s">
        <v>339</v>
      </c>
      <c r="D18" s="42"/>
      <c r="E18" s="42"/>
      <c r="F18" s="42"/>
      <c r="G18" s="42"/>
      <c r="H18" s="42"/>
      <c r="I18" s="42"/>
      <c r="J18" s="42"/>
      <c r="K18" s="42"/>
    </row>
    <row r="19" spans="3:12" x14ac:dyDescent="0.25">
      <c r="C19" s="41" t="s">
        <v>340</v>
      </c>
      <c r="D19" s="42"/>
      <c r="E19" s="43"/>
      <c r="F19" s="42"/>
      <c r="G19" s="42"/>
      <c r="H19" s="42"/>
      <c r="I19" s="43"/>
      <c r="J19" s="42"/>
      <c r="K19" s="42"/>
      <c r="L19" s="44"/>
    </row>
    <row r="20" spans="3:12" x14ac:dyDescent="0.25">
      <c r="C20" s="42" t="s">
        <v>66</v>
      </c>
      <c r="D20" s="45" t="s">
        <v>341</v>
      </c>
      <c r="E20" s="46">
        <v>0</v>
      </c>
      <c r="F20" s="47">
        <f>+D8</f>
        <v>6895.8</v>
      </c>
      <c r="G20" s="47">
        <v>0</v>
      </c>
      <c r="H20" s="45" t="s">
        <v>341</v>
      </c>
      <c r="I20" s="46">
        <v>0</v>
      </c>
      <c r="J20" s="47">
        <v>6891.96</v>
      </c>
      <c r="K20" s="47">
        <v>0</v>
      </c>
    </row>
    <row r="21" spans="3:12" x14ac:dyDescent="0.25">
      <c r="C21" s="42" t="s">
        <v>69</v>
      </c>
      <c r="D21" s="45" t="s">
        <v>341</v>
      </c>
      <c r="E21" s="46">
        <v>0</v>
      </c>
      <c r="F21" s="47">
        <f>+F20</f>
        <v>6895.8</v>
      </c>
      <c r="G21" s="47">
        <v>0</v>
      </c>
      <c r="H21" s="45" t="s">
        <v>341</v>
      </c>
      <c r="I21" s="46">
        <v>0</v>
      </c>
      <c r="J21" s="47">
        <v>6891.96</v>
      </c>
      <c r="K21" s="47">
        <v>0</v>
      </c>
    </row>
    <row r="22" spans="3:12" x14ac:dyDescent="0.25">
      <c r="C22" s="49" t="s">
        <v>560</v>
      </c>
      <c r="D22" s="50"/>
      <c r="E22" s="46"/>
      <c r="F22" s="47">
        <f t="shared" ref="F22:F57" si="0">+F21</f>
        <v>6895.8</v>
      </c>
      <c r="G22" s="47"/>
      <c r="H22" s="50"/>
      <c r="I22" s="46"/>
      <c r="J22" s="47">
        <v>6891.96</v>
      </c>
      <c r="K22" s="47"/>
    </row>
    <row r="23" spans="3:12" x14ac:dyDescent="0.25">
      <c r="C23" s="50" t="s">
        <v>353</v>
      </c>
      <c r="D23" s="51" t="s">
        <v>341</v>
      </c>
      <c r="E23" s="46">
        <v>0</v>
      </c>
      <c r="F23" s="47">
        <f t="shared" si="0"/>
        <v>6895.8</v>
      </c>
      <c r="G23" s="47">
        <v>0</v>
      </c>
      <c r="H23" s="51" t="s">
        <v>341</v>
      </c>
      <c r="I23" s="46">
        <v>0</v>
      </c>
      <c r="J23" s="47">
        <v>6891.96</v>
      </c>
      <c r="K23" s="47">
        <v>0</v>
      </c>
    </row>
    <row r="24" spans="3:12" x14ac:dyDescent="0.25">
      <c r="C24" s="50" t="s">
        <v>354</v>
      </c>
      <c r="D24" s="51" t="s">
        <v>341</v>
      </c>
      <c r="E24" s="46">
        <v>0</v>
      </c>
      <c r="F24" s="47">
        <f t="shared" si="0"/>
        <v>6895.8</v>
      </c>
      <c r="G24" s="47">
        <v>0</v>
      </c>
      <c r="H24" s="51" t="s">
        <v>341</v>
      </c>
      <c r="I24" s="203">
        <v>0</v>
      </c>
      <c r="J24" s="47">
        <v>6891.96</v>
      </c>
      <c r="K24" s="47">
        <v>0</v>
      </c>
    </row>
    <row r="25" spans="3:12" x14ac:dyDescent="0.25">
      <c r="C25" s="50" t="s">
        <v>355</v>
      </c>
      <c r="D25" s="51" t="s">
        <v>341</v>
      </c>
      <c r="E25" s="46"/>
      <c r="F25" s="47">
        <f t="shared" si="0"/>
        <v>6895.8</v>
      </c>
      <c r="G25" s="47"/>
      <c r="H25" s="51" t="s">
        <v>341</v>
      </c>
      <c r="I25" s="46"/>
      <c r="J25" s="47">
        <v>6891.96</v>
      </c>
      <c r="K25" s="47"/>
    </row>
    <row r="26" spans="3:12" x14ac:dyDescent="0.25">
      <c r="C26" s="42"/>
      <c r="D26" s="45"/>
      <c r="E26" s="46"/>
      <c r="F26" s="47">
        <f t="shared" si="0"/>
        <v>6895.8</v>
      </c>
      <c r="G26" s="47"/>
      <c r="H26" s="45"/>
      <c r="I26" s="46"/>
      <c r="J26" s="47"/>
      <c r="K26" s="47"/>
    </row>
    <row r="27" spans="3:12" x14ac:dyDescent="0.25">
      <c r="C27" s="41" t="s">
        <v>123</v>
      </c>
      <c r="D27" s="42"/>
      <c r="E27" s="46"/>
      <c r="F27" s="47">
        <f t="shared" si="0"/>
        <v>6895.8</v>
      </c>
      <c r="G27" s="47"/>
      <c r="H27" s="42"/>
      <c r="I27" s="46"/>
      <c r="J27" s="47">
        <v>6891.96</v>
      </c>
      <c r="K27" s="47"/>
    </row>
    <row r="28" spans="3:12" x14ac:dyDescent="0.25">
      <c r="C28" s="42" t="s">
        <v>81</v>
      </c>
      <c r="D28" s="45" t="s">
        <v>341</v>
      </c>
      <c r="E28" s="46">
        <v>0</v>
      </c>
      <c r="F28" s="47">
        <f t="shared" si="0"/>
        <v>6895.8</v>
      </c>
      <c r="G28" s="47">
        <v>0</v>
      </c>
      <c r="H28" s="45" t="s">
        <v>341</v>
      </c>
      <c r="I28" s="46">
        <v>0</v>
      </c>
      <c r="J28" s="47">
        <v>6891.96</v>
      </c>
      <c r="K28" s="47">
        <v>0</v>
      </c>
    </row>
    <row r="29" spans="3:12" x14ac:dyDescent="0.25">
      <c r="C29" s="42" t="s">
        <v>342</v>
      </c>
      <c r="D29" s="45" t="s">
        <v>341</v>
      </c>
      <c r="E29" s="46">
        <v>0</v>
      </c>
      <c r="F29" s="47">
        <f t="shared" si="0"/>
        <v>6895.8</v>
      </c>
      <c r="G29" s="47">
        <v>0</v>
      </c>
      <c r="H29" s="45" t="s">
        <v>341</v>
      </c>
      <c r="I29" s="46">
        <v>0</v>
      </c>
      <c r="J29" s="47">
        <v>6891.96</v>
      </c>
      <c r="K29" s="47">
        <v>0</v>
      </c>
    </row>
    <row r="30" spans="3:12" x14ac:dyDescent="0.25">
      <c r="C30" s="42" t="s">
        <v>343</v>
      </c>
      <c r="D30" s="45" t="s">
        <v>341</v>
      </c>
      <c r="E30" s="46">
        <v>0</v>
      </c>
      <c r="F30" s="47">
        <f t="shared" si="0"/>
        <v>6895.8</v>
      </c>
      <c r="G30" s="47">
        <v>0</v>
      </c>
      <c r="H30" s="45" t="s">
        <v>341</v>
      </c>
      <c r="I30" s="46">
        <v>0</v>
      </c>
      <c r="J30" s="47">
        <v>6891.96</v>
      </c>
      <c r="K30" s="47">
        <v>0</v>
      </c>
    </row>
    <row r="31" spans="3:12" x14ac:dyDescent="0.25">
      <c r="C31" s="42" t="s">
        <v>344</v>
      </c>
      <c r="D31" s="45" t="s">
        <v>341</v>
      </c>
      <c r="E31" s="46">
        <v>0</v>
      </c>
      <c r="F31" s="47">
        <f t="shared" si="0"/>
        <v>6895.8</v>
      </c>
      <c r="G31" s="47">
        <v>0</v>
      </c>
      <c r="H31" s="45" t="s">
        <v>341</v>
      </c>
      <c r="I31" s="46">
        <v>0</v>
      </c>
      <c r="J31" s="47">
        <v>6891.96</v>
      </c>
      <c r="K31" s="47">
        <v>0</v>
      </c>
    </row>
    <row r="32" spans="3:12" x14ac:dyDescent="0.25">
      <c r="C32" s="42" t="s">
        <v>89</v>
      </c>
      <c r="D32" s="45" t="s">
        <v>341</v>
      </c>
      <c r="E32" s="46">
        <v>0</v>
      </c>
      <c r="F32" s="47">
        <f t="shared" si="0"/>
        <v>6895.8</v>
      </c>
      <c r="G32" s="47">
        <v>0</v>
      </c>
      <c r="H32" s="45" t="s">
        <v>341</v>
      </c>
      <c r="I32" s="46">
        <v>0</v>
      </c>
      <c r="J32" s="47">
        <v>6891.96</v>
      </c>
      <c r="K32" s="47">
        <v>0</v>
      </c>
    </row>
    <row r="33" spans="3:11" x14ac:dyDescent="0.25">
      <c r="C33" s="42" t="s">
        <v>345</v>
      </c>
      <c r="D33" s="45" t="s">
        <v>341</v>
      </c>
      <c r="E33" s="46">
        <v>0</v>
      </c>
      <c r="F33" s="47">
        <f t="shared" si="0"/>
        <v>6895.8</v>
      </c>
      <c r="G33" s="47">
        <v>0</v>
      </c>
      <c r="H33" s="45" t="s">
        <v>341</v>
      </c>
      <c r="I33" s="46">
        <v>0</v>
      </c>
      <c r="J33" s="47">
        <v>6891.96</v>
      </c>
      <c r="K33" s="47">
        <v>0</v>
      </c>
    </row>
    <row r="34" spans="3:11" x14ac:dyDescent="0.25">
      <c r="C34" s="41" t="s">
        <v>346</v>
      </c>
      <c r="D34" s="42"/>
      <c r="E34" s="46"/>
      <c r="F34" s="47">
        <f t="shared" si="0"/>
        <v>6895.8</v>
      </c>
      <c r="G34" s="47"/>
      <c r="H34" s="42"/>
      <c r="I34" s="46"/>
      <c r="J34" s="47">
        <v>6891.96</v>
      </c>
      <c r="K34" s="47"/>
    </row>
    <row r="35" spans="3:11" x14ac:dyDescent="0.25">
      <c r="C35" s="42" t="s">
        <v>347</v>
      </c>
      <c r="D35" s="45" t="s">
        <v>341</v>
      </c>
      <c r="E35" s="46">
        <v>0</v>
      </c>
      <c r="F35" s="47">
        <f t="shared" si="0"/>
        <v>6895.8</v>
      </c>
      <c r="G35" s="47">
        <v>0</v>
      </c>
      <c r="H35" s="45" t="s">
        <v>341</v>
      </c>
      <c r="I35" s="46">
        <v>0</v>
      </c>
      <c r="J35" s="47">
        <v>6891.96</v>
      </c>
      <c r="K35" s="47">
        <v>0</v>
      </c>
    </row>
    <row r="36" spans="3:11" x14ac:dyDescent="0.25">
      <c r="C36" s="42" t="s">
        <v>348</v>
      </c>
      <c r="D36" s="45" t="s">
        <v>341</v>
      </c>
      <c r="E36" s="46">
        <v>0</v>
      </c>
      <c r="F36" s="47">
        <f t="shared" si="0"/>
        <v>6895.8</v>
      </c>
      <c r="G36" s="47">
        <v>0</v>
      </c>
      <c r="H36" s="45" t="s">
        <v>341</v>
      </c>
      <c r="I36" s="46">
        <v>0</v>
      </c>
      <c r="J36" s="47">
        <v>6891.96</v>
      </c>
      <c r="K36" s="47">
        <v>0</v>
      </c>
    </row>
    <row r="37" spans="3:11" x14ac:dyDescent="0.25">
      <c r="C37" s="41" t="s">
        <v>96</v>
      </c>
      <c r="D37" s="42"/>
      <c r="E37" s="46"/>
      <c r="F37" s="47">
        <f t="shared" si="0"/>
        <v>6895.8</v>
      </c>
      <c r="G37" s="47"/>
      <c r="H37" s="42"/>
      <c r="I37" s="46"/>
      <c r="J37" s="47">
        <v>6891.96</v>
      </c>
      <c r="K37" s="47"/>
    </row>
    <row r="38" spans="3:11" x14ac:dyDescent="0.25">
      <c r="C38" s="42" t="s">
        <v>349</v>
      </c>
      <c r="D38" s="45" t="s">
        <v>341</v>
      </c>
      <c r="E38" s="46">
        <v>0</v>
      </c>
      <c r="F38" s="47">
        <f t="shared" si="0"/>
        <v>6895.8</v>
      </c>
      <c r="G38" s="47">
        <v>0</v>
      </c>
      <c r="H38" s="45" t="s">
        <v>341</v>
      </c>
      <c r="I38" s="46">
        <v>0</v>
      </c>
      <c r="J38" s="47">
        <v>6891.96</v>
      </c>
      <c r="K38" s="47">
        <v>0</v>
      </c>
    </row>
    <row r="39" spans="3:11" x14ac:dyDescent="0.25">
      <c r="C39" s="42" t="s">
        <v>350</v>
      </c>
      <c r="D39" s="45" t="s">
        <v>341</v>
      </c>
      <c r="E39" s="46">
        <v>0</v>
      </c>
      <c r="F39" s="47">
        <f t="shared" si="0"/>
        <v>6895.8</v>
      </c>
      <c r="G39" s="47">
        <v>0</v>
      </c>
      <c r="H39" s="45" t="s">
        <v>341</v>
      </c>
      <c r="I39" s="46">
        <v>0</v>
      </c>
      <c r="J39" s="47">
        <v>6891.96</v>
      </c>
      <c r="K39" s="47">
        <v>0</v>
      </c>
    </row>
    <row r="40" spans="3:11" x14ac:dyDescent="0.25">
      <c r="C40" s="48" t="s">
        <v>107</v>
      </c>
      <c r="D40" s="45"/>
      <c r="E40" s="46"/>
      <c r="F40" s="47">
        <f t="shared" si="0"/>
        <v>6895.8</v>
      </c>
      <c r="G40" s="47"/>
      <c r="H40" s="45"/>
      <c r="I40" s="46"/>
      <c r="J40" s="47">
        <v>6891.96</v>
      </c>
      <c r="K40" s="47"/>
    </row>
    <row r="41" spans="3:11" x14ac:dyDescent="0.25">
      <c r="C41" s="49" t="s">
        <v>123</v>
      </c>
      <c r="D41" s="50"/>
      <c r="E41" s="46"/>
      <c r="F41" s="47">
        <f t="shared" si="0"/>
        <v>6895.8</v>
      </c>
      <c r="G41" s="47"/>
      <c r="H41" s="50"/>
      <c r="I41" s="46"/>
      <c r="J41" s="47">
        <v>6891.96</v>
      </c>
      <c r="K41" s="47"/>
    </row>
    <row r="42" spans="3:11" ht="14.25" customHeight="1" x14ac:dyDescent="0.25">
      <c r="C42" s="50" t="s">
        <v>351</v>
      </c>
      <c r="D42" s="51" t="s">
        <v>341</v>
      </c>
      <c r="E42" s="46">
        <v>0</v>
      </c>
      <c r="F42" s="47">
        <f t="shared" si="0"/>
        <v>6895.8</v>
      </c>
      <c r="G42" s="47">
        <v>0</v>
      </c>
      <c r="H42" s="51" t="s">
        <v>341</v>
      </c>
      <c r="I42" s="46">
        <v>0</v>
      </c>
      <c r="J42" s="47">
        <v>6891.96</v>
      </c>
      <c r="K42" s="47">
        <v>0</v>
      </c>
    </row>
    <row r="43" spans="3:11" x14ac:dyDescent="0.25">
      <c r="C43" s="49" t="s">
        <v>352</v>
      </c>
      <c r="D43" s="50"/>
      <c r="E43" s="46"/>
      <c r="F43" s="47">
        <f t="shared" si="0"/>
        <v>6895.8</v>
      </c>
      <c r="G43" s="47"/>
      <c r="H43" s="50"/>
      <c r="I43" s="46"/>
      <c r="J43" s="47">
        <v>6891.96</v>
      </c>
      <c r="K43" s="47"/>
    </row>
    <row r="44" spans="3:11" x14ac:dyDescent="0.25">
      <c r="C44" s="50" t="s">
        <v>353</v>
      </c>
      <c r="D44" s="51" t="s">
        <v>341</v>
      </c>
      <c r="E44" s="46">
        <v>0</v>
      </c>
      <c r="F44" s="47">
        <f t="shared" si="0"/>
        <v>6895.8</v>
      </c>
      <c r="G44" s="47">
        <v>0</v>
      </c>
      <c r="H44" s="51" t="s">
        <v>341</v>
      </c>
      <c r="I44" s="46">
        <v>0</v>
      </c>
      <c r="J44" s="47">
        <v>6891.96</v>
      </c>
      <c r="K44" s="47">
        <v>0</v>
      </c>
    </row>
    <row r="45" spans="3:11" x14ac:dyDescent="0.25">
      <c r="C45" s="50" t="s">
        <v>354</v>
      </c>
      <c r="D45" s="51" t="s">
        <v>341</v>
      </c>
      <c r="E45" s="46">
        <v>0</v>
      </c>
      <c r="F45" s="47">
        <f t="shared" si="0"/>
        <v>6895.8</v>
      </c>
      <c r="G45" s="47">
        <v>0</v>
      </c>
      <c r="H45" s="51" t="s">
        <v>341</v>
      </c>
      <c r="I45" s="203">
        <v>0</v>
      </c>
      <c r="J45" s="47">
        <v>6891.96</v>
      </c>
      <c r="K45" s="47">
        <v>0</v>
      </c>
    </row>
    <row r="46" spans="3:11" x14ac:dyDescent="0.25">
      <c r="C46" s="50" t="s">
        <v>355</v>
      </c>
      <c r="D46" s="51" t="s">
        <v>341</v>
      </c>
      <c r="E46" s="46"/>
      <c r="F46" s="47">
        <f t="shared" si="0"/>
        <v>6895.8</v>
      </c>
      <c r="G46" s="47"/>
      <c r="H46" s="51" t="s">
        <v>341</v>
      </c>
      <c r="I46" s="46"/>
      <c r="J46" s="47">
        <v>6891.96</v>
      </c>
      <c r="K46" s="47"/>
    </row>
    <row r="47" spans="3:11" x14ac:dyDescent="0.25">
      <c r="C47" s="49" t="s">
        <v>356</v>
      </c>
      <c r="D47" s="50"/>
      <c r="E47" s="46"/>
      <c r="F47" s="47">
        <f t="shared" si="0"/>
        <v>6895.8</v>
      </c>
      <c r="G47" s="47"/>
      <c r="H47" s="50"/>
      <c r="I47" s="46"/>
      <c r="J47" s="47">
        <v>6891.96</v>
      </c>
      <c r="K47" s="47"/>
    </row>
    <row r="48" spans="3:11" x14ac:dyDescent="0.25">
      <c r="C48" s="50" t="s">
        <v>357</v>
      </c>
      <c r="D48" s="51" t="s">
        <v>341</v>
      </c>
      <c r="E48" s="46">
        <v>0</v>
      </c>
      <c r="F48" s="47">
        <f t="shared" si="0"/>
        <v>6895.8</v>
      </c>
      <c r="G48" s="47">
        <v>0</v>
      </c>
      <c r="H48" s="51" t="s">
        <v>341</v>
      </c>
      <c r="I48" s="46">
        <v>0</v>
      </c>
      <c r="J48" s="47">
        <v>6891.96</v>
      </c>
      <c r="K48" s="47">
        <v>0</v>
      </c>
    </row>
    <row r="49" spans="3:11" x14ac:dyDescent="0.25">
      <c r="C49" s="50" t="s">
        <v>358</v>
      </c>
      <c r="D49" s="51" t="s">
        <v>341</v>
      </c>
      <c r="E49" s="46">
        <v>0</v>
      </c>
      <c r="F49" s="47">
        <f t="shared" si="0"/>
        <v>6895.8</v>
      </c>
      <c r="G49" s="47">
        <v>0</v>
      </c>
      <c r="H49" s="51" t="s">
        <v>341</v>
      </c>
      <c r="I49" s="46">
        <v>0</v>
      </c>
      <c r="J49" s="47">
        <v>6891.96</v>
      </c>
      <c r="K49" s="47">
        <v>0</v>
      </c>
    </row>
    <row r="50" spans="3:11" x14ac:dyDescent="0.25">
      <c r="C50" s="49" t="s">
        <v>359</v>
      </c>
      <c r="D50" s="50"/>
      <c r="E50" s="46"/>
      <c r="F50" s="47">
        <f t="shared" si="0"/>
        <v>6895.8</v>
      </c>
      <c r="G50" s="47"/>
      <c r="H50" s="50"/>
      <c r="I50" s="46"/>
      <c r="J50" s="47">
        <v>6891.96</v>
      </c>
      <c r="K50" s="47"/>
    </row>
    <row r="51" spans="3:11" x14ac:dyDescent="0.25">
      <c r="C51" s="50" t="s">
        <v>142</v>
      </c>
      <c r="D51" s="51" t="s">
        <v>341</v>
      </c>
      <c r="E51" s="46">
        <v>0</v>
      </c>
      <c r="F51" s="47">
        <f t="shared" si="0"/>
        <v>6895.8</v>
      </c>
      <c r="G51" s="47">
        <v>0</v>
      </c>
      <c r="H51" s="51" t="s">
        <v>341</v>
      </c>
      <c r="I51" s="46">
        <v>0</v>
      </c>
      <c r="J51" s="47">
        <v>6891.96</v>
      </c>
      <c r="K51" s="47">
        <v>0</v>
      </c>
    </row>
    <row r="52" spans="3:11" x14ac:dyDescent="0.25">
      <c r="C52" s="50" t="s">
        <v>143</v>
      </c>
      <c r="D52" s="51" t="s">
        <v>341</v>
      </c>
      <c r="E52" s="46">
        <v>0</v>
      </c>
      <c r="F52" s="47">
        <f t="shared" si="0"/>
        <v>6895.8</v>
      </c>
      <c r="G52" s="47">
        <v>0</v>
      </c>
      <c r="H52" s="51" t="s">
        <v>341</v>
      </c>
      <c r="I52" s="46">
        <v>0</v>
      </c>
      <c r="J52" s="47">
        <v>6891.96</v>
      </c>
      <c r="K52" s="47">
        <v>0</v>
      </c>
    </row>
    <row r="53" spans="3:11" x14ac:dyDescent="0.25">
      <c r="C53" s="50" t="s">
        <v>145</v>
      </c>
      <c r="D53" s="51" t="s">
        <v>341</v>
      </c>
      <c r="E53" s="46">
        <v>0</v>
      </c>
      <c r="F53" s="47">
        <f t="shared" si="0"/>
        <v>6895.8</v>
      </c>
      <c r="G53" s="47">
        <v>0</v>
      </c>
      <c r="H53" s="51" t="s">
        <v>341</v>
      </c>
      <c r="I53" s="46">
        <v>0</v>
      </c>
      <c r="J53" s="47">
        <v>6891.96</v>
      </c>
      <c r="K53" s="47">
        <v>0</v>
      </c>
    </row>
    <row r="54" spans="3:11" x14ac:dyDescent="0.25">
      <c r="C54" s="50" t="s">
        <v>360</v>
      </c>
      <c r="D54" s="51" t="s">
        <v>341</v>
      </c>
      <c r="E54" s="46">
        <v>0</v>
      </c>
      <c r="F54" s="47">
        <f t="shared" si="0"/>
        <v>6895.8</v>
      </c>
      <c r="G54" s="47">
        <v>0</v>
      </c>
      <c r="H54" s="51" t="s">
        <v>341</v>
      </c>
      <c r="I54" s="46">
        <v>0</v>
      </c>
      <c r="J54" s="47">
        <v>6891.96</v>
      </c>
      <c r="K54" s="47">
        <v>0</v>
      </c>
    </row>
    <row r="55" spans="3:11" x14ac:dyDescent="0.25">
      <c r="C55" s="50" t="s">
        <v>147</v>
      </c>
      <c r="D55" s="51" t="s">
        <v>341</v>
      </c>
      <c r="E55" s="46">
        <v>0</v>
      </c>
      <c r="F55" s="47">
        <f t="shared" si="0"/>
        <v>6895.8</v>
      </c>
      <c r="G55" s="47">
        <v>0</v>
      </c>
      <c r="H55" s="51" t="s">
        <v>341</v>
      </c>
      <c r="I55" s="46">
        <v>0</v>
      </c>
      <c r="J55" s="47">
        <v>6891.96</v>
      </c>
      <c r="K55" s="47">
        <v>0</v>
      </c>
    </row>
    <row r="56" spans="3:11" x14ac:dyDescent="0.25">
      <c r="C56" s="48" t="s">
        <v>96</v>
      </c>
      <c r="D56" s="52"/>
      <c r="E56" s="46"/>
      <c r="F56" s="47">
        <f t="shared" si="0"/>
        <v>6895.8</v>
      </c>
      <c r="G56" s="47"/>
      <c r="H56" s="52"/>
      <c r="I56" s="46"/>
      <c r="J56" s="47">
        <v>6891.96</v>
      </c>
      <c r="K56" s="47"/>
    </row>
    <row r="57" spans="3:11" x14ac:dyDescent="0.25">
      <c r="C57" s="50" t="s">
        <v>361</v>
      </c>
      <c r="D57" s="51" t="s">
        <v>341</v>
      </c>
      <c r="E57" s="46">
        <v>0</v>
      </c>
      <c r="F57" s="47">
        <f t="shared" si="0"/>
        <v>6895.8</v>
      </c>
      <c r="G57" s="47">
        <v>0</v>
      </c>
      <c r="H57" s="51" t="s">
        <v>341</v>
      </c>
      <c r="I57" s="46">
        <v>0</v>
      </c>
      <c r="J57" s="47">
        <v>6891.96</v>
      </c>
      <c r="K57" s="47">
        <v>0</v>
      </c>
    </row>
    <row r="60" spans="3:11" ht="60" x14ac:dyDescent="0.25">
      <c r="C60" s="34" t="s">
        <v>336</v>
      </c>
      <c r="D60" s="40" t="s">
        <v>337</v>
      </c>
      <c r="E60" s="40" t="s">
        <v>338</v>
      </c>
      <c r="F60" s="40" t="str">
        <f>+F16</f>
        <v>CAMBIO CIERRE PERIODO ACTUAL 30/09/2021</v>
      </c>
      <c r="G60" s="40"/>
      <c r="H60" s="40" t="s">
        <v>337</v>
      </c>
      <c r="I60" s="40" t="s">
        <v>338</v>
      </c>
      <c r="J60" s="40" t="str">
        <f>+J16</f>
        <v>CAMBIO CIERRE PERIODO ANTERIOR 31/12/2020</v>
      </c>
      <c r="K60" s="40" t="s">
        <v>733</v>
      </c>
    </row>
    <row r="61" spans="3:11" x14ac:dyDescent="0.25">
      <c r="C61" s="48" t="s">
        <v>61</v>
      </c>
      <c r="D61" s="52"/>
      <c r="E61" s="52"/>
      <c r="F61" s="52"/>
      <c r="G61" s="52"/>
      <c r="H61" s="52"/>
      <c r="I61" s="52"/>
      <c r="J61" s="52"/>
      <c r="K61" s="52"/>
    </row>
    <row r="62" spans="3:11" x14ac:dyDescent="0.25">
      <c r="C62" s="48" t="s">
        <v>63</v>
      </c>
      <c r="D62" s="52"/>
      <c r="E62" s="52"/>
      <c r="F62" s="52"/>
      <c r="G62" s="52"/>
      <c r="H62" s="52"/>
      <c r="I62" s="52"/>
      <c r="J62" s="52"/>
      <c r="K62" s="52"/>
    </row>
    <row r="63" spans="3:11" x14ac:dyDescent="0.25">
      <c r="C63" s="41" t="s">
        <v>362</v>
      </c>
      <c r="D63" s="42"/>
      <c r="E63" s="43"/>
      <c r="F63" s="53"/>
      <c r="G63" s="53"/>
      <c r="H63" s="42"/>
      <c r="I63" s="43"/>
      <c r="J63" s="42"/>
      <c r="K63" s="42"/>
    </row>
    <row r="64" spans="3:11" x14ac:dyDescent="0.25">
      <c r="C64" s="42" t="s">
        <v>363</v>
      </c>
      <c r="D64" s="45" t="s">
        <v>341</v>
      </c>
      <c r="E64" s="46">
        <v>4150</v>
      </c>
      <c r="F64" s="47">
        <f>+D9</f>
        <v>6918.66</v>
      </c>
      <c r="G64" s="442">
        <f>+E64*F64</f>
        <v>28712439</v>
      </c>
      <c r="H64" s="45" t="s">
        <v>341</v>
      </c>
      <c r="I64" s="46">
        <v>0</v>
      </c>
      <c r="J64" s="47">
        <v>6941.65</v>
      </c>
      <c r="K64" s="46">
        <v>0</v>
      </c>
    </row>
    <row r="65" spans="3:11" x14ac:dyDescent="0.25">
      <c r="C65" s="42" t="s">
        <v>364</v>
      </c>
      <c r="D65" s="45" t="s">
        <v>341</v>
      </c>
      <c r="E65" s="46">
        <v>0</v>
      </c>
      <c r="F65" s="47">
        <f>+F64</f>
        <v>6918.66</v>
      </c>
      <c r="G65" s="47">
        <v>0</v>
      </c>
      <c r="H65" s="45" t="s">
        <v>341</v>
      </c>
      <c r="I65" s="46">
        <v>0</v>
      </c>
      <c r="J65" s="47">
        <v>6941.65</v>
      </c>
      <c r="K65" s="46">
        <v>0</v>
      </c>
    </row>
    <row r="66" spans="3:11" x14ac:dyDescent="0.25">
      <c r="C66" s="42" t="s">
        <v>365</v>
      </c>
      <c r="D66" s="45" t="s">
        <v>341</v>
      </c>
      <c r="E66" s="46">
        <v>0</v>
      </c>
      <c r="F66" s="47">
        <f t="shared" ref="F66:F86" si="1">+F65</f>
        <v>6918.66</v>
      </c>
      <c r="G66" s="47">
        <v>0</v>
      </c>
      <c r="H66" s="45" t="s">
        <v>341</v>
      </c>
      <c r="I66" s="46">
        <v>0</v>
      </c>
      <c r="J66" s="47">
        <v>6941.65</v>
      </c>
      <c r="K66" s="46">
        <v>0</v>
      </c>
    </row>
    <row r="67" spans="3:11" x14ac:dyDescent="0.25">
      <c r="C67" s="42" t="s">
        <v>366</v>
      </c>
      <c r="D67" s="45" t="s">
        <v>341</v>
      </c>
      <c r="E67" s="46">
        <v>0</v>
      </c>
      <c r="F67" s="47">
        <f t="shared" si="1"/>
        <v>6918.66</v>
      </c>
      <c r="G67" s="47">
        <v>0</v>
      </c>
      <c r="H67" s="45" t="s">
        <v>341</v>
      </c>
      <c r="I67" s="46">
        <v>0</v>
      </c>
      <c r="J67" s="47">
        <v>6941.65</v>
      </c>
      <c r="K67" s="46">
        <v>0</v>
      </c>
    </row>
    <row r="68" spans="3:11" x14ac:dyDescent="0.25">
      <c r="C68" s="41" t="s">
        <v>111</v>
      </c>
      <c r="D68" s="42"/>
      <c r="E68" s="46"/>
      <c r="F68" s="47">
        <f t="shared" si="1"/>
        <v>6918.66</v>
      </c>
      <c r="G68" s="47"/>
      <c r="H68" s="42"/>
      <c r="I68" s="46"/>
      <c r="J68" s="47">
        <v>6941.65</v>
      </c>
      <c r="K68" s="46"/>
    </row>
    <row r="69" spans="3:11" x14ac:dyDescent="0.25">
      <c r="C69" s="42" t="s">
        <v>367</v>
      </c>
      <c r="D69" s="45" t="s">
        <v>341</v>
      </c>
      <c r="E69" s="46">
        <v>0</v>
      </c>
      <c r="F69" s="47">
        <f t="shared" si="1"/>
        <v>6918.66</v>
      </c>
      <c r="G69" s="47">
        <v>0</v>
      </c>
      <c r="H69" s="45" t="s">
        <v>341</v>
      </c>
      <c r="I69" s="46">
        <v>0</v>
      </c>
      <c r="J69" s="47">
        <v>6941.65</v>
      </c>
      <c r="K69" s="46">
        <v>0</v>
      </c>
    </row>
    <row r="70" spans="3:11" x14ac:dyDescent="0.25">
      <c r="C70" s="42" t="s">
        <v>368</v>
      </c>
      <c r="D70" s="45" t="s">
        <v>341</v>
      </c>
      <c r="E70" s="53">
        <v>0</v>
      </c>
      <c r="F70" s="47">
        <f t="shared" si="1"/>
        <v>6918.66</v>
      </c>
      <c r="G70" s="47">
        <v>0</v>
      </c>
      <c r="H70" s="45" t="s">
        <v>341</v>
      </c>
      <c r="I70" s="46">
        <v>0</v>
      </c>
      <c r="J70" s="47">
        <v>6941.65</v>
      </c>
      <c r="K70" s="46">
        <v>0</v>
      </c>
    </row>
    <row r="71" spans="3:11" x14ac:dyDescent="0.25">
      <c r="C71" s="42" t="s">
        <v>74</v>
      </c>
      <c r="D71" s="45" t="s">
        <v>341</v>
      </c>
      <c r="E71" s="46">
        <v>0</v>
      </c>
      <c r="F71" s="47">
        <f t="shared" si="1"/>
        <v>6918.66</v>
      </c>
      <c r="G71" s="47">
        <v>0</v>
      </c>
      <c r="H71" s="45" t="s">
        <v>341</v>
      </c>
      <c r="I71" s="46">
        <v>0</v>
      </c>
      <c r="J71" s="47">
        <v>6941.65</v>
      </c>
      <c r="K71" s="46">
        <v>0</v>
      </c>
    </row>
    <row r="72" spans="3:11" x14ac:dyDescent="0.25">
      <c r="C72" s="41" t="s">
        <v>80</v>
      </c>
      <c r="D72" s="42"/>
      <c r="E72" s="46"/>
      <c r="F72" s="47">
        <f t="shared" si="1"/>
        <v>6918.66</v>
      </c>
      <c r="G72" s="47"/>
      <c r="H72" s="42"/>
      <c r="I72" s="46"/>
      <c r="J72" s="47">
        <v>6941.65</v>
      </c>
      <c r="K72" s="46"/>
    </row>
    <row r="73" spans="3:11" x14ac:dyDescent="0.25">
      <c r="C73" s="42" t="s">
        <v>369</v>
      </c>
      <c r="D73" s="45" t="s">
        <v>341</v>
      </c>
      <c r="E73" s="46">
        <v>0</v>
      </c>
      <c r="F73" s="47">
        <f t="shared" si="1"/>
        <v>6918.66</v>
      </c>
      <c r="G73" s="47">
        <v>0</v>
      </c>
      <c r="H73" s="45" t="s">
        <v>341</v>
      </c>
      <c r="I73" s="46">
        <v>0</v>
      </c>
      <c r="J73" s="47">
        <v>6941.65</v>
      </c>
      <c r="K73" s="46">
        <v>0</v>
      </c>
    </row>
    <row r="74" spans="3:11" x14ac:dyDescent="0.25">
      <c r="C74" s="42" t="s">
        <v>370</v>
      </c>
      <c r="D74" s="45" t="s">
        <v>341</v>
      </c>
      <c r="E74" s="46">
        <v>0</v>
      </c>
      <c r="F74" s="47">
        <f t="shared" si="1"/>
        <v>6918.66</v>
      </c>
      <c r="G74" s="47">
        <v>0</v>
      </c>
      <c r="H74" s="45" t="s">
        <v>341</v>
      </c>
      <c r="I74" s="46">
        <v>0</v>
      </c>
      <c r="J74" s="47">
        <v>6941.65</v>
      </c>
      <c r="K74" s="46">
        <v>0</v>
      </c>
    </row>
    <row r="75" spans="3:11" x14ac:dyDescent="0.25">
      <c r="C75" s="42" t="s">
        <v>88</v>
      </c>
      <c r="D75" s="45" t="s">
        <v>341</v>
      </c>
      <c r="E75" s="46">
        <v>0</v>
      </c>
      <c r="F75" s="47">
        <f t="shared" si="1"/>
        <v>6918.66</v>
      </c>
      <c r="G75" s="47">
        <v>0</v>
      </c>
      <c r="H75" s="45" t="s">
        <v>341</v>
      </c>
      <c r="I75" s="46">
        <v>0</v>
      </c>
      <c r="J75" s="47">
        <v>6941.65</v>
      </c>
      <c r="K75" s="46">
        <v>0</v>
      </c>
    </row>
    <row r="76" spans="3:11" x14ac:dyDescent="0.25">
      <c r="C76" s="42" t="s">
        <v>102</v>
      </c>
      <c r="D76" s="45" t="s">
        <v>341</v>
      </c>
      <c r="E76" s="46">
        <v>0</v>
      </c>
      <c r="F76" s="47">
        <f t="shared" si="1"/>
        <v>6918.66</v>
      </c>
      <c r="G76" s="47">
        <v>0</v>
      </c>
      <c r="H76" s="45" t="s">
        <v>341</v>
      </c>
      <c r="I76" s="46">
        <v>0</v>
      </c>
      <c r="J76" s="47">
        <v>6941.65</v>
      </c>
      <c r="K76" s="46">
        <v>0</v>
      </c>
    </row>
    <row r="77" spans="3:11" x14ac:dyDescent="0.25">
      <c r="C77" s="42" t="s">
        <v>371</v>
      </c>
      <c r="D77" s="45" t="s">
        <v>341</v>
      </c>
      <c r="E77" s="46">
        <v>0</v>
      </c>
      <c r="F77" s="47">
        <f t="shared" si="1"/>
        <v>6918.66</v>
      </c>
      <c r="G77" s="47">
        <v>0</v>
      </c>
      <c r="H77" s="45" t="s">
        <v>341</v>
      </c>
      <c r="I77" s="46">
        <v>0</v>
      </c>
      <c r="J77" s="47">
        <v>6941.65</v>
      </c>
      <c r="K77" s="46">
        <v>0</v>
      </c>
    </row>
    <row r="78" spans="3:11" x14ac:dyDescent="0.25">
      <c r="C78" s="48" t="s">
        <v>372</v>
      </c>
      <c r="D78" s="52"/>
      <c r="E78" s="46"/>
      <c r="F78" s="47">
        <f t="shared" si="1"/>
        <v>6918.66</v>
      </c>
      <c r="G78" s="47"/>
      <c r="H78" s="52"/>
      <c r="I78" s="46"/>
      <c r="J78" s="47">
        <v>6941.65</v>
      </c>
      <c r="K78" s="46"/>
    </row>
    <row r="79" spans="3:11" x14ac:dyDescent="0.25">
      <c r="C79" s="41" t="s">
        <v>111</v>
      </c>
      <c r="D79" s="42"/>
      <c r="E79" s="46"/>
      <c r="F79" s="47">
        <f t="shared" si="1"/>
        <v>6918.66</v>
      </c>
      <c r="G79" s="47"/>
      <c r="H79" s="42"/>
      <c r="I79" s="46"/>
      <c r="J79" s="47">
        <v>6941.65</v>
      </c>
      <c r="K79" s="46"/>
    </row>
    <row r="80" spans="3:11" x14ac:dyDescent="0.25">
      <c r="C80" s="42" t="s">
        <v>367</v>
      </c>
      <c r="D80" s="45" t="s">
        <v>341</v>
      </c>
      <c r="E80" s="46">
        <v>0</v>
      </c>
      <c r="F80" s="47">
        <f t="shared" si="1"/>
        <v>6918.66</v>
      </c>
      <c r="G80" s="47">
        <v>0</v>
      </c>
      <c r="H80" s="45" t="s">
        <v>341</v>
      </c>
      <c r="I80" s="46">
        <v>0</v>
      </c>
      <c r="J80" s="47">
        <v>6941.65</v>
      </c>
      <c r="K80" s="46">
        <v>0</v>
      </c>
    </row>
    <row r="81" spans="3:11" x14ac:dyDescent="0.25">
      <c r="C81" s="42" t="s">
        <v>368</v>
      </c>
      <c r="D81" s="45" t="s">
        <v>341</v>
      </c>
      <c r="E81" s="46">
        <v>0</v>
      </c>
      <c r="F81" s="47">
        <f t="shared" si="1"/>
        <v>6918.66</v>
      </c>
      <c r="G81" s="47">
        <v>0</v>
      </c>
      <c r="H81" s="45" t="s">
        <v>341</v>
      </c>
      <c r="I81" s="46">
        <v>0</v>
      </c>
      <c r="J81" s="47">
        <v>6941.65</v>
      </c>
      <c r="K81" s="46">
        <v>0</v>
      </c>
    </row>
    <row r="82" spans="3:11" x14ac:dyDescent="0.25">
      <c r="C82" s="41" t="s">
        <v>97</v>
      </c>
      <c r="D82" s="42"/>
      <c r="E82" s="46"/>
      <c r="F82" s="47">
        <f t="shared" si="1"/>
        <v>6918.66</v>
      </c>
      <c r="G82" s="47"/>
      <c r="H82" s="42"/>
      <c r="I82" s="46"/>
      <c r="J82" s="47">
        <v>6941.65</v>
      </c>
      <c r="K82" s="46"/>
    </row>
    <row r="83" spans="3:11" x14ac:dyDescent="0.25">
      <c r="C83" s="42" t="s">
        <v>78</v>
      </c>
      <c r="D83" s="45" t="s">
        <v>341</v>
      </c>
      <c r="E83" s="46">
        <v>0</v>
      </c>
      <c r="F83" s="47">
        <f t="shared" si="1"/>
        <v>6918.66</v>
      </c>
      <c r="G83" s="47">
        <v>0</v>
      </c>
      <c r="H83" s="45" t="s">
        <v>341</v>
      </c>
      <c r="I83" s="46">
        <v>0</v>
      </c>
      <c r="J83" s="47">
        <v>6941.65</v>
      </c>
      <c r="K83" s="46">
        <v>0</v>
      </c>
    </row>
    <row r="84" spans="3:11" x14ac:dyDescent="0.25">
      <c r="C84" s="42" t="s">
        <v>373</v>
      </c>
      <c r="D84" s="45" t="s">
        <v>341</v>
      </c>
      <c r="E84" s="46">
        <v>0</v>
      </c>
      <c r="F84" s="47">
        <f t="shared" si="1"/>
        <v>6918.66</v>
      </c>
      <c r="G84" s="47">
        <v>0</v>
      </c>
      <c r="H84" s="45" t="s">
        <v>341</v>
      </c>
      <c r="I84" s="46">
        <v>0</v>
      </c>
      <c r="J84" s="47">
        <v>6941.65</v>
      </c>
      <c r="K84" s="46">
        <v>0</v>
      </c>
    </row>
    <row r="85" spans="3:11" x14ac:dyDescent="0.25">
      <c r="C85" s="42" t="s">
        <v>374</v>
      </c>
      <c r="D85" s="45" t="s">
        <v>341</v>
      </c>
      <c r="E85" s="46">
        <v>0</v>
      </c>
      <c r="F85" s="47">
        <f t="shared" si="1"/>
        <v>6918.66</v>
      </c>
      <c r="G85" s="47">
        <v>0</v>
      </c>
      <c r="H85" s="45" t="s">
        <v>341</v>
      </c>
      <c r="I85" s="46">
        <v>0</v>
      </c>
      <c r="J85" s="47">
        <v>6941.65</v>
      </c>
      <c r="K85" s="46">
        <v>0</v>
      </c>
    </row>
    <row r="86" spans="3:11" x14ac:dyDescent="0.25">
      <c r="C86" s="42" t="s">
        <v>374</v>
      </c>
      <c r="D86" s="45" t="s">
        <v>341</v>
      </c>
      <c r="E86" s="46">
        <v>0</v>
      </c>
      <c r="F86" s="47">
        <f t="shared" si="1"/>
        <v>6918.66</v>
      </c>
      <c r="G86" s="47">
        <v>0</v>
      </c>
      <c r="H86" s="45" t="s">
        <v>341</v>
      </c>
      <c r="I86" s="46">
        <v>0</v>
      </c>
      <c r="J86" s="47">
        <v>6463.95</v>
      </c>
      <c r="K86" s="46">
        <v>0</v>
      </c>
    </row>
    <row r="89" spans="3:11" x14ac:dyDescent="0.25">
      <c r="C89" s="32" t="s">
        <v>552</v>
      </c>
    </row>
    <row r="91" spans="3:11" x14ac:dyDescent="0.25">
      <c r="C91" s="54"/>
      <c r="D91" s="477">
        <v>44469</v>
      </c>
      <c r="E91" s="478"/>
      <c r="F91" s="477">
        <f>+E7</f>
        <v>44196</v>
      </c>
      <c r="G91" s="477"/>
      <c r="H91" s="478"/>
    </row>
    <row r="92" spans="3:11" ht="48" x14ac:dyDescent="0.25">
      <c r="C92" s="40" t="s">
        <v>375</v>
      </c>
      <c r="D92" s="55" t="s">
        <v>376</v>
      </c>
      <c r="E92" s="55" t="s">
        <v>377</v>
      </c>
      <c r="F92" s="55" t="s">
        <v>378</v>
      </c>
      <c r="G92" s="55"/>
      <c r="H92" s="55" t="s">
        <v>379</v>
      </c>
    </row>
    <row r="93" spans="3:11" ht="25.5" customHeight="1" x14ac:dyDescent="0.25">
      <c r="C93" s="56" t="s">
        <v>380</v>
      </c>
      <c r="D93" s="57">
        <f>+D8</f>
        <v>6895.8</v>
      </c>
      <c r="E93" s="58">
        <v>0</v>
      </c>
      <c r="F93" s="59">
        <v>6793.79</v>
      </c>
      <c r="G93" s="59"/>
      <c r="H93" s="58">
        <v>0</v>
      </c>
      <c r="I93" s="355"/>
      <c r="J93" s="60"/>
      <c r="K93" s="60"/>
    </row>
    <row r="94" spans="3:11" ht="25.5" customHeight="1" x14ac:dyDescent="0.25">
      <c r="C94" s="56" t="s">
        <v>381</v>
      </c>
      <c r="D94" s="57">
        <f>+D9</f>
        <v>6918.66</v>
      </c>
      <c r="E94" s="58">
        <v>0</v>
      </c>
      <c r="F94" s="59">
        <v>6820.47</v>
      </c>
      <c r="G94" s="59"/>
      <c r="H94" s="58">
        <v>0</v>
      </c>
      <c r="J94" s="124"/>
      <c r="K94" s="124"/>
    </row>
    <row r="95" spans="3:11" ht="25.5" customHeight="1" x14ac:dyDescent="0.25">
      <c r="C95" s="56" t="s">
        <v>382</v>
      </c>
      <c r="D95" s="57">
        <f>+D93</f>
        <v>6895.8</v>
      </c>
      <c r="E95" s="58">
        <v>0</v>
      </c>
      <c r="F95" s="59">
        <v>6793.79</v>
      </c>
      <c r="G95" s="59"/>
      <c r="H95" s="58">
        <v>0</v>
      </c>
    </row>
    <row r="96" spans="3:11" ht="25.5" customHeight="1" x14ac:dyDescent="0.25">
      <c r="C96" s="56" t="s">
        <v>383</v>
      </c>
      <c r="D96" s="57">
        <f>+D94</f>
        <v>6918.66</v>
      </c>
      <c r="E96" s="58">
        <v>0</v>
      </c>
      <c r="F96" s="59">
        <v>6820.47</v>
      </c>
      <c r="G96" s="59"/>
      <c r="H96" s="58">
        <v>0</v>
      </c>
    </row>
    <row r="97" spans="3:8" x14ac:dyDescent="0.25">
      <c r="C97" s="54" t="s">
        <v>384</v>
      </c>
      <c r="D97" s="61"/>
      <c r="E97" s="127">
        <f>+E93+E94-E95-E96</f>
        <v>0</v>
      </c>
      <c r="F97" s="127"/>
      <c r="G97" s="127"/>
      <c r="H97" s="127">
        <v>0</v>
      </c>
    </row>
    <row r="98" spans="3:8" x14ac:dyDescent="0.25">
      <c r="E98" s="356"/>
    </row>
    <row r="99" spans="3:8" x14ac:dyDescent="0.25">
      <c r="E99" s="355"/>
    </row>
  </sheetData>
  <sheetProtection algorithmName="SHA-512" hashValue="u2Xu9UDv7I+ihP9IPB0aPpev/EHcOfxKWTyviIBKpxIEvg3G5CpNMAxuS+JJ8ppBCWvB9PmISAQgjPf7jj20OA==" saltValue="MUS57ENAykLuEab08V5FPg==" spinCount="100000" sheet="1" objects="1" scenarios="1"/>
  <mergeCells count="2">
    <mergeCell ref="D91:E91"/>
    <mergeCell ref="F91:H91"/>
  </mergeCell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rgb="FF002060"/>
  </sheetPr>
  <dimension ref="B1:H59"/>
  <sheetViews>
    <sheetView showGridLines="0" zoomScale="125" workbookViewId="0">
      <selection activeCell="B4" sqref="B4:M19"/>
    </sheetView>
  </sheetViews>
  <sheetFormatPr baseColWidth="10" defaultColWidth="11.44140625" defaultRowHeight="12" x14ac:dyDescent="0.25"/>
  <cols>
    <col min="1" max="1" width="7.33203125" style="30" customWidth="1"/>
    <col min="2" max="2" width="47.6640625" style="30" customWidth="1"/>
    <col min="3" max="3" width="14.6640625" style="62" bestFit="1" customWidth="1"/>
    <col min="4" max="4" width="14.109375" style="62" bestFit="1" customWidth="1"/>
    <col min="5" max="5" width="23.6640625" style="30" customWidth="1"/>
    <col min="6" max="6" width="14.44140625" style="44" bestFit="1" customWidth="1"/>
    <col min="7" max="7" width="9.33203125" style="30" bestFit="1" customWidth="1"/>
    <col min="8" max="8" width="7" style="30" bestFit="1" customWidth="1"/>
    <col min="9" max="9" width="12.33203125" style="30" bestFit="1" customWidth="1"/>
    <col min="10" max="16384" width="11.44140625" style="30"/>
  </cols>
  <sheetData>
    <row r="1" spans="2:8" ht="14.4" x14ac:dyDescent="0.3">
      <c r="B1" s="317"/>
    </row>
    <row r="3" spans="2:8" ht="14.4" x14ac:dyDescent="0.25">
      <c r="B3" s="450" t="s">
        <v>767</v>
      </c>
    </row>
    <row r="4" spans="2:8" x14ac:dyDescent="0.25">
      <c r="B4" s="471" t="s">
        <v>582</v>
      </c>
      <c r="C4" s="471"/>
      <c r="D4" s="471"/>
      <c r="F4" s="63"/>
      <c r="G4" s="64"/>
      <c r="H4" s="64"/>
    </row>
    <row r="5" spans="2:8" x14ac:dyDescent="0.25">
      <c r="B5" s="208"/>
      <c r="C5" s="208"/>
      <c r="D5" s="208"/>
      <c r="F5" s="63"/>
      <c r="G5" s="64"/>
      <c r="H5" s="64"/>
    </row>
    <row r="6" spans="2:8" x14ac:dyDescent="0.25">
      <c r="B6" s="65" t="s">
        <v>385</v>
      </c>
      <c r="C6" s="66">
        <v>44469</v>
      </c>
      <c r="D6" s="67">
        <v>44196</v>
      </c>
      <c r="F6" s="63"/>
      <c r="G6" s="64"/>
      <c r="H6" s="64"/>
    </row>
    <row r="7" spans="2:8" x14ac:dyDescent="0.25">
      <c r="B7" s="68" t="s">
        <v>386</v>
      </c>
      <c r="C7" s="69">
        <v>0</v>
      </c>
      <c r="D7" s="70">
        <v>0</v>
      </c>
      <c r="F7" s="63"/>
      <c r="G7" s="64"/>
      <c r="H7" s="64"/>
    </row>
    <row r="8" spans="2:8" ht="13.8" x14ac:dyDescent="0.3">
      <c r="B8" s="71" t="s">
        <v>701</v>
      </c>
      <c r="C8" s="72">
        <v>16526359</v>
      </c>
      <c r="D8" s="73">
        <v>0</v>
      </c>
      <c r="F8" s="383"/>
      <c r="G8" s="64"/>
      <c r="H8" s="75"/>
    </row>
    <row r="9" spans="2:8" ht="13.8" x14ac:dyDescent="0.3">
      <c r="B9" s="71" t="s">
        <v>683</v>
      </c>
      <c r="C9" s="72">
        <v>5000000</v>
      </c>
      <c r="D9" s="72">
        <v>0</v>
      </c>
      <c r="F9" s="74"/>
      <c r="G9" s="64"/>
      <c r="H9" s="75"/>
    </row>
    <row r="10" spans="2:8" ht="13.8" x14ac:dyDescent="0.3">
      <c r="B10" s="71" t="s">
        <v>699</v>
      </c>
      <c r="C10" s="72">
        <v>157748734</v>
      </c>
      <c r="D10" s="72">
        <v>0</v>
      </c>
      <c r="F10" s="74"/>
      <c r="G10" s="64"/>
      <c r="H10" s="75"/>
    </row>
    <row r="11" spans="2:8" ht="13.8" x14ac:dyDescent="0.3">
      <c r="B11" s="71" t="s">
        <v>702</v>
      </c>
      <c r="C11" s="72">
        <v>500000</v>
      </c>
      <c r="D11" s="72"/>
      <c r="F11" s="74"/>
      <c r="G11" s="64"/>
      <c r="H11" s="75"/>
    </row>
    <row r="12" spans="2:8" ht="13.8" x14ac:dyDescent="0.3">
      <c r="B12" s="71" t="s">
        <v>700</v>
      </c>
      <c r="C12" s="72">
        <v>500000</v>
      </c>
      <c r="D12" s="72"/>
      <c r="F12" s="74"/>
      <c r="G12" s="64"/>
      <c r="H12" s="75"/>
    </row>
    <row r="13" spans="2:8" x14ac:dyDescent="0.25">
      <c r="B13" s="68" t="s">
        <v>387</v>
      </c>
      <c r="C13" s="76">
        <f>SUM(C7:C12)</f>
        <v>180275093</v>
      </c>
      <c r="D13" s="76">
        <v>0</v>
      </c>
      <c r="F13" s="64"/>
      <c r="G13" s="64"/>
      <c r="H13" s="64"/>
    </row>
    <row r="14" spans="2:8" x14ac:dyDescent="0.25">
      <c r="F14" s="30"/>
    </row>
    <row r="15" spans="2:8" x14ac:dyDescent="0.25">
      <c r="C15" s="62">
        <f>+C13-'BALANCE GRAL 30,21'!D13</f>
        <v>0</v>
      </c>
      <c r="F15" s="30"/>
    </row>
    <row r="16" spans="2:8" x14ac:dyDescent="0.25">
      <c r="F16" s="30"/>
    </row>
    <row r="17" spans="2:6" x14ac:dyDescent="0.25">
      <c r="F17" s="30"/>
    </row>
    <row r="18" spans="2:6" x14ac:dyDescent="0.25">
      <c r="F18" s="30"/>
    </row>
    <row r="23" spans="2:6" x14ac:dyDescent="0.25">
      <c r="B23" s="30" t="s">
        <v>388</v>
      </c>
    </row>
    <row r="24" spans="2:6" x14ac:dyDescent="0.25">
      <c r="B24" s="30" t="s">
        <v>388</v>
      </c>
    </row>
    <row r="25" spans="2:6" x14ac:dyDescent="0.25">
      <c r="B25" s="30" t="s">
        <v>388</v>
      </c>
    </row>
    <row r="26" spans="2:6" x14ac:dyDescent="0.25">
      <c r="B26" s="30" t="s">
        <v>388</v>
      </c>
    </row>
    <row r="27" spans="2:6" x14ac:dyDescent="0.25">
      <c r="B27" s="30" t="s">
        <v>388</v>
      </c>
    </row>
    <row r="28" spans="2:6" x14ac:dyDescent="0.25">
      <c r="B28" s="30" t="s">
        <v>388</v>
      </c>
    </row>
    <row r="29" spans="2:6" x14ac:dyDescent="0.25">
      <c r="B29" s="30" t="s">
        <v>388</v>
      </c>
    </row>
    <row r="30" spans="2:6" x14ac:dyDescent="0.25">
      <c r="B30" s="30" t="s">
        <v>388</v>
      </c>
    </row>
    <row r="31" spans="2:6" x14ac:dyDescent="0.25">
      <c r="B31" s="30" t="s">
        <v>388</v>
      </c>
    </row>
    <row r="32" spans="2:6" x14ac:dyDescent="0.25">
      <c r="B32" s="30" t="s">
        <v>388</v>
      </c>
    </row>
    <row r="33" spans="2:2" x14ac:dyDescent="0.25">
      <c r="B33" s="30" t="s">
        <v>388</v>
      </c>
    </row>
    <row r="34" spans="2:2" x14ac:dyDescent="0.25">
      <c r="B34" s="30" t="s">
        <v>388</v>
      </c>
    </row>
    <row r="35" spans="2:2" x14ac:dyDescent="0.25">
      <c r="B35" s="30" t="s">
        <v>388</v>
      </c>
    </row>
    <row r="36" spans="2:2" x14ac:dyDescent="0.25">
      <c r="B36" s="30" t="s">
        <v>388</v>
      </c>
    </row>
    <row r="37" spans="2:2" x14ac:dyDescent="0.25">
      <c r="B37" s="30" t="s">
        <v>388</v>
      </c>
    </row>
    <row r="38" spans="2:2" x14ac:dyDescent="0.25">
      <c r="B38" s="30" t="s">
        <v>388</v>
      </c>
    </row>
    <row r="39" spans="2:2" x14ac:dyDescent="0.25">
      <c r="B39" s="30" t="s">
        <v>388</v>
      </c>
    </row>
    <row r="40" spans="2:2" x14ac:dyDescent="0.25">
      <c r="B40" s="30" t="s">
        <v>388</v>
      </c>
    </row>
    <row r="41" spans="2:2" x14ac:dyDescent="0.25">
      <c r="B41" s="30" t="s">
        <v>388</v>
      </c>
    </row>
    <row r="58" spans="5:5" x14ac:dyDescent="0.25">
      <c r="E58" s="30" t="s">
        <v>388</v>
      </c>
    </row>
    <row r="59" spans="5:5" x14ac:dyDescent="0.25">
      <c r="E59" s="30" t="s">
        <v>388</v>
      </c>
    </row>
  </sheetData>
  <sheetProtection algorithmName="SHA-512" hashValue="tfVIyJVAwZQj3V/Y8rfQWVu9dm8dnXDIx/xfQofruWQ5/pb0dWXX98qX7Z0Pcwqm2Z7hJvc3Sy+NVwyqA4kj0g==" saltValue="xIiXX0daSx1KLX5VZjadkg==" spinCount="100000" sheet="1" objects="1" scenarios="1"/>
  <autoFilter ref="B6:D13" xr:uid="{00000000-0001-0000-0700-000000000000}"/>
  <mergeCells count="1">
    <mergeCell ref="B4:D4"/>
  </mergeCells>
  <hyperlinks>
    <hyperlink ref="B3" location="'BALANCE GRAL 30,21'!A1" display="d)       Disponibilidades" xr:uid="{261719E4-D272-419C-B1FB-89DA6CAC9AB1}"/>
  </hyperlinks>
  <pageMargins left="0.7" right="0.7" top="0.75" bottom="0.75" header="0.3" footer="0.3"/>
  <pageSetup paperSize="9" orientation="portrait" horizontalDpi="300" verticalDpi="300" r:id="rId1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uCzmuctGAC2L+3L+Zsn+kn0YYeX2vl0bjBF7SmGtYR0=</DigestValue>
    </Reference>
    <Reference Type="http://www.w3.org/2000/09/xmldsig#Object" URI="#idOfficeObject">
      <DigestMethod Algorithm="http://www.w3.org/2001/04/xmlenc#sha256"/>
      <DigestValue>QTxSa1O9GzLr54nNS7xsAXyhKKi7+0lGYb511amseEM=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ReL75RYJLQinFm1O13TvrEUVcc+a3K53dfV/8XZjcHI=</DigestValue>
    </Reference>
    <Reference Type="http://www.w3.org/2000/09/xmldsig#Object" URI="#idValidSigLnImg">
      <DigestMethod Algorithm="http://www.w3.org/2001/04/xmlenc#sha256"/>
      <DigestValue>c/PcE+B0WgKveNoATK9ZTNl2eHbo+vk+Z7apTyD/zIw=</DigestValue>
    </Reference>
    <Reference Type="http://www.w3.org/2000/09/xmldsig#Object" URI="#idInvalidSigLnImg">
      <DigestMethod Algorithm="http://www.w3.org/2001/04/xmlenc#sha256"/>
      <DigestValue>94QUTMh33jkRrk7SVW3bVJaaea1iKP2ylLQ9sFL+gVE=</DigestValue>
    </Reference>
  </SignedInfo>
  <SignatureValue>jWI0bfDTNqe44hL0Seqm/l4B2/t1OwBStqdwPqZyCPKyLJ56DvZwcP3t8ynkbavtSG2AFA9MMJCC
1DB0mhX20/Z/DWAmPqhiTGejNVP/s26SZtzRBZMTp8b2cZdQINwYzr925OcC7I4sQfmE71VQIJvW
GHb82ZZvDyK8NUaRGMpg6pSEmKosnjJ0Zvs7HNHpI8VhrFGEXpROXCk/yqYoLFvAieqIoRPFLkm2
w/LfDoQpQOmu1wgfzhjt/YKXucvB3+YgZYCIesVI3f52u4hQ9nnUFzq8DXff1vQ9cb4dh6tJmoIW
CQnJWmgklyl+bxT3gpfoweFeS5xSLwiYxlGTyQ==</SignatureValue>
  <KeyInfo>
    <X509Data>
      <X509Certificate>MIIHyzCCBbOgAwIBAgIQLo0O5amH2ZtgzPaaECRlxzANBgkqhkiG9w0BAQsFADBPMRcwFQYDVQQFEw5SVUMgODAwODAwOTktMDELMAkGA1UEBhMCUFkxETAPBgNVBAoMCFZJVCBTLkEuMRQwEgYDVQQDEwtDQS1WSVQgUy5BLjAeFw0yMTA2MTgxOTQwMTBaFw0yMzA2MTgxOTQwMTBaMIGlMRgwFgYDVQQqDA9NQVlSQSBBTlRPTkVMTEExFTATBgNVBAQMDFJPVVggTUlSQU5EQTESMBAGA1UEBRMJQ0k0NDk4MzIxMSUwIwYDVQQDDBxNQVlSQSBBTlRPTkVMTEEgUk9VWCBNSVJBTkRBMREwDwYDVQQLDAhGSVJNQSBGMjEXMBUGA1UECgwOUEVSU09OQSBGSVNJQ0ExCzAJBgNVBAYTAlBZMIIBIjANBgkqhkiG9w0BAQEFAAOCAQ8AMIIBCgKCAQEAjp9SHr1JoB8FYf1Bu1a1jBFgeS4IKW6C1mP+qPDT6BtoTplgc2+GUFFKK5uv0uk8Piqk8kU5ee9QEVd1g5Ezkv0KmFyazxjSef7mG70Eh4O8AHzeFjY63tkAHnvQ+lFDtDsNt+woM4FdYkElkfmhRDgsaka7wo3jQPbOFgbSwPBG4pIWva3vwvj1OTaj1Mw4rmuc7/HOiE2/uGWyIs2jxOOcc/zG2Un8DboZL8KFFKYd4+98uQ8F7m+2MoIT3OQeq+nCeHeGo8jfl27pR2GFo0+TEn1foJkaLzAZgrEbhPMTx+lC4Gxvzry/Of/UmD0rBJLcAJJy419Zg6jHbXB/hQIDAQABo4IDSjCCA0YwDAYDVR0TAQH/BAIwADAOBgNVHQ8BAf8EBAMCBeAwLAYDVR0lAQH/BCIwIAYIKwYBBQUHAwQGCCsGAQUFBwMCBgorBgEEAYI3FAICMB0GA1UdDgQWBBQtMhAeP/Y0Y+WsQuz60Nf+G+E8gD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AGA1UdEQQZMBeBFU1BWS5ST1VYLjg5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A/Gpkbhow4+g0LUtqSzZf7Dm5VojVXUmH8dvdWJp/Ps1WjUT0qftzYskR86n/cYSziFnk3VV0OXs6inIjYyU/WzKjQH1YDWH8mjd8FtVRKUMBPDtw0uwoytL0Utlwr5Wj7ihlKtgL89UpAKnqdgGlpHQhzGH70I+lsQFDi+F9TR5ALJFLaQMMro6l8pP+HUGgdpvkz6ZkxBgOjI19VajEQ4RUoM/3PhH2YlV5oVqVZxGz7z2A4WJkFg+S4yZ574IuBeP87CJ3P7Uu/qixp3Bliii8UAKIMO3GPME6xKRyGGFtoR43k1ZvMwwo0PdVRfiorgULd6QnhpLeEmyG1nBobi4GulZTl3N5zvrOyLg6dkgmeOiajD8qqg4pfoWPEAEz5+MrFy31uOxUUy6xpmVEpdlLUptZ9t47rTmVhmIwqNls5RVS5M1E2tzharpJ9Gd8cP0NCk/vLDjWcpTA/ORTRg4AHZwVkheSZKTfcAfLMgUBRKxhK5c8EGV3Vc5aBaqqa7N3YCU4k471aPqNdNXjqhT+k68Sc7mDP2UUXP2rt3y7MsMCpDGYzGMI+4ocE8LM/0kA8tz4RKMZUeZ1lXXXB4UHnq11GWG8N7ceyBHKEa2/TbLGPAwJlvsv3krATMky9aQSA3kA3zO0cYUMj/oXFGUcQ+vIviOqJ4jm/nXCY7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Kzq1yvadexutfyJuiDGZ+qVHi2nPZou+Iyyg+/HW6Mc=</DigestValue>
      </Reference>
      <Reference URI="/xl/calcChain.xml?ContentType=application/vnd.openxmlformats-officedocument.spreadsheetml.calcChain+xml">
        <DigestMethod Algorithm="http://www.w3.org/2001/04/xmlenc#sha256"/>
        <DigestValue>guzETwohbj70WWCgsNxyLHC2tpeQU350EV7BfDHdM4s=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rMLlAni5uA27ai4TDN8G/raWhlfE6WSiTXBHi4C7iUw=</DigestValue>
      </Reference>
      <Reference URI="/xl/drawings/drawing1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2.xml?ContentType=application/vnd.openxmlformats-officedocument.drawing+xml">
        <DigestMethod Algorithm="http://www.w3.org/2001/04/xmlenc#sha256"/>
        <DigestValue>r2wxVhJ/4Rg/8XFdpUMIVKhowU8I3oiWPF/Nakz7+Fc=</DigestValue>
      </Reference>
      <Reference URI="/xl/drawings/drawing3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4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5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6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7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Z8l1eO0DKrwfmPeF+M580sN+u7oLgk0qjIszfFmq7Lo=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media/image1.png?ContentType=image/png">
        <DigestMethod Algorithm="http://www.w3.org/2001/04/xmlenc#sha256"/>
        <DigestValue>TlzBI7e/Ism4kh/8vbQKWFG+u2P2KUExVHsgm6INjj4=</DigestValue>
      </Reference>
      <Reference URI="/xl/media/image2.emf?ContentType=image/x-emf">
        <DigestMethod Algorithm="http://www.w3.org/2001/04/xmlenc#sha256"/>
        <DigestValue>/ctEWjSFcX+4aV+of5IFI4sKIMgI3C/qHpHQPftB4eI=</DigestValue>
      </Reference>
      <Reference URI="/xl/media/image3.emf?ContentType=image/x-emf">
        <DigestMethod Algorithm="http://www.w3.org/2001/04/xmlenc#sha256"/>
        <DigestValue>CpTXJhPZ3wPalagDbrnk57Qpg410RsPQ7iirQjDZWN8=</DigestValue>
      </Reference>
      <Reference URI="/xl/media/image4.emf?ContentType=image/x-emf">
        <DigestMethod Algorithm="http://www.w3.org/2001/04/xmlenc#sha256"/>
        <DigestValue>VWP5rsabSeFGcjQFu8+ygERekWh0vMuu8S0Zw7Ex+JM=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sharedStrings.xml?ContentType=application/vnd.openxmlformats-officedocument.spreadsheetml.sharedStrings+xml">
        <DigestMethod Algorithm="http://www.w3.org/2001/04/xmlenc#sha256"/>
        <DigestValue>qHSzFic2RdSi69Avfo0f1HIjbv0lJ2V96eKiuzyrYBI=</DigestValue>
      </Reference>
      <Reference URI="/xl/styles.xml?ContentType=application/vnd.openxmlformats-officedocument.spreadsheetml.styles+xml">
        <DigestMethod Algorithm="http://www.w3.org/2001/04/xmlenc#sha256"/>
        <DigestValue>gUpkZa9v9pZVL9ubZbcJM81bURGRtd1A4ZQOoZ5wSz4=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QZ+NVo66Hqnl+LfyENlc2YvPKdp3F1Q21oz7Nqg+1n4=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oY0oKg4yB0FiSyDpS+lW7ZLMeZcI5wvg+y8nqaThVbI=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1fmFa91eqlc03p+KJgBUJYJthN3BQcgrrqwcG1bl0nw=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tsEfa6lYCY3sfMgHS1HHqkR/RaDlmm9sgfs3ZGQtm3g=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0P1y1QbaNgQnSPbcx/y4eAj5lFaVTu895UGnLzCHva0=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92xlAYbO1j+o80gjAqhGnUGGQm2FRmGYGeX71nL0DO0=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jZ/keuBcE7s1nECu9zunfQ769WRxgDvc+dNkxyVEbPQ=</DigestValue>
      </Reference>
      <Reference URI="/xl/worksheets/sheet10.xml?ContentType=application/vnd.openxmlformats-officedocument.spreadsheetml.worksheet+xml">
        <DigestMethod Algorithm="http://www.w3.org/2001/04/xmlenc#sha256"/>
        <DigestValue>fSzlNTUiiPQTsyxGyzPH2oUjGv4deuLrxNKgMeimprA=</DigestValue>
      </Reference>
      <Reference URI="/xl/worksheets/sheet11.xml?ContentType=application/vnd.openxmlformats-officedocument.spreadsheetml.worksheet+xml">
        <DigestMethod Algorithm="http://www.w3.org/2001/04/xmlenc#sha256"/>
        <DigestValue>CLg+cnWQoomQos3JiIFfiGhaQM0uNhPNplK/AwMcoM8=</DigestValue>
      </Reference>
      <Reference URI="/xl/worksheets/sheet12.xml?ContentType=application/vnd.openxmlformats-officedocument.spreadsheetml.worksheet+xml">
        <DigestMethod Algorithm="http://www.w3.org/2001/04/xmlenc#sha256"/>
        <DigestValue>4hWOuobfSDRkmehKB50qPQOsHn11NGZ5nN5W0Ijlov0=</DigestValue>
      </Reference>
      <Reference URI="/xl/worksheets/sheet13.xml?ContentType=application/vnd.openxmlformats-officedocument.spreadsheetml.worksheet+xml">
        <DigestMethod Algorithm="http://www.w3.org/2001/04/xmlenc#sha256"/>
        <DigestValue>Ytlwt5SoGHXC5U3s0ZBPc2Sa+92NSW/I5BZpn2fHS1U=</DigestValue>
      </Reference>
      <Reference URI="/xl/worksheets/sheet14.xml?ContentType=application/vnd.openxmlformats-officedocument.spreadsheetml.worksheet+xml">
        <DigestMethod Algorithm="http://www.w3.org/2001/04/xmlenc#sha256"/>
        <DigestValue>woQ3nmfrGzrSXAO/WATOVcwfhKjbLCMGmD89ZGHP9eA=</DigestValue>
      </Reference>
      <Reference URI="/xl/worksheets/sheet15.xml?ContentType=application/vnd.openxmlformats-officedocument.spreadsheetml.worksheet+xml">
        <DigestMethod Algorithm="http://www.w3.org/2001/04/xmlenc#sha256"/>
        <DigestValue>LFZwQC/HlYJ7EORyyfZWb3INYSEr1KA2FXZwMuv4n7I=</DigestValue>
      </Reference>
      <Reference URI="/xl/worksheets/sheet16.xml?ContentType=application/vnd.openxmlformats-officedocument.spreadsheetml.worksheet+xml">
        <DigestMethod Algorithm="http://www.w3.org/2001/04/xmlenc#sha256"/>
        <DigestValue>7bTrzXvyPKkt/v3hwksNLC6NjwKP8UBgiyru2GSt6Fw=</DigestValue>
      </Reference>
      <Reference URI="/xl/worksheets/sheet17.xml?ContentType=application/vnd.openxmlformats-officedocument.spreadsheetml.worksheet+xml">
        <DigestMethod Algorithm="http://www.w3.org/2001/04/xmlenc#sha256"/>
        <DigestValue>YS/BPQyFk/qJwV/FaHdtiDjLKxdlHSxiptvxyBCVNRk=</DigestValue>
      </Reference>
      <Reference URI="/xl/worksheets/sheet18.xml?ContentType=application/vnd.openxmlformats-officedocument.spreadsheetml.worksheet+xml">
        <DigestMethod Algorithm="http://www.w3.org/2001/04/xmlenc#sha256"/>
        <DigestValue>9WmGEepghmRtcWLNSH61qiPKnLldLj4n5tCqvaJWSW8=</DigestValue>
      </Reference>
      <Reference URI="/xl/worksheets/sheet19.xml?ContentType=application/vnd.openxmlformats-officedocument.spreadsheetml.worksheet+xml">
        <DigestMethod Algorithm="http://www.w3.org/2001/04/xmlenc#sha256"/>
        <DigestValue>le3EWnv87sJzJIXroo6vSYS2aSAe+7nYf9lh+PKXcTM=</DigestValue>
      </Reference>
      <Reference URI="/xl/worksheets/sheet2.xml?ContentType=application/vnd.openxmlformats-officedocument.spreadsheetml.worksheet+xml">
        <DigestMethod Algorithm="http://www.w3.org/2001/04/xmlenc#sha256"/>
        <DigestValue>B/NYPW5FvdX9vANsQC8iyFnZw9FcuEaw2Z9/xdqA4cE=</DigestValue>
      </Reference>
      <Reference URI="/xl/worksheets/sheet20.xml?ContentType=application/vnd.openxmlformats-officedocument.spreadsheetml.worksheet+xml">
        <DigestMethod Algorithm="http://www.w3.org/2001/04/xmlenc#sha256"/>
        <DigestValue>uRqL8jF0Ad5Chz20qL4voohraLiXYCjscR5sJ/5Dxf0=</DigestValue>
      </Reference>
      <Reference URI="/xl/worksheets/sheet21.xml?ContentType=application/vnd.openxmlformats-officedocument.spreadsheetml.worksheet+xml">
        <DigestMethod Algorithm="http://www.w3.org/2001/04/xmlenc#sha256"/>
        <DigestValue>TRHa/Rk73li/gV5qamb4UmZRBRf0+iu3w8F0c9CSPPQ=</DigestValue>
      </Reference>
      <Reference URI="/xl/worksheets/sheet22.xml?ContentType=application/vnd.openxmlformats-officedocument.spreadsheetml.worksheet+xml">
        <DigestMethod Algorithm="http://www.w3.org/2001/04/xmlenc#sha256"/>
        <DigestValue>ZOrw6d0qJut6gWkpsfkgngFQJIxPuwLQ1gT/loo5cLw=</DigestValue>
      </Reference>
      <Reference URI="/xl/worksheets/sheet23.xml?ContentType=application/vnd.openxmlformats-officedocument.spreadsheetml.worksheet+xml">
        <DigestMethod Algorithm="http://www.w3.org/2001/04/xmlenc#sha256"/>
        <DigestValue>0kwYtjOzt9N4ZrS9sqdY+5DDW50KsZhPcERloqFzzL4=</DigestValue>
      </Reference>
      <Reference URI="/xl/worksheets/sheet24.xml?ContentType=application/vnd.openxmlformats-officedocument.spreadsheetml.worksheet+xml">
        <DigestMethod Algorithm="http://www.w3.org/2001/04/xmlenc#sha256"/>
        <DigestValue>5XgHIl9e8tHSqRd62EHVC3HdeJHffv37KdVCX31kkzw=</DigestValue>
      </Reference>
      <Reference URI="/xl/worksheets/sheet25.xml?ContentType=application/vnd.openxmlformats-officedocument.spreadsheetml.worksheet+xml">
        <DigestMethod Algorithm="http://www.w3.org/2001/04/xmlenc#sha256"/>
        <DigestValue>T8VvUmOmbVmppkaYiSFlQXXMhOzYHhi576mMLEEDlVs=</DigestValue>
      </Reference>
      <Reference URI="/xl/worksheets/sheet26.xml?ContentType=application/vnd.openxmlformats-officedocument.spreadsheetml.worksheet+xml">
        <DigestMethod Algorithm="http://www.w3.org/2001/04/xmlenc#sha256"/>
        <DigestValue>k4EEfZKAerpKsO0Ic9/SNxeUZa+IU21qK5VWqjAozMA=</DigestValue>
      </Reference>
      <Reference URI="/xl/worksheets/sheet27.xml?ContentType=application/vnd.openxmlformats-officedocument.spreadsheetml.worksheet+xml">
        <DigestMethod Algorithm="http://www.w3.org/2001/04/xmlenc#sha256"/>
        <DigestValue>jCG/bsX40UsHIXhXS8ml0uDiWHJzOlR+Y3vXnwwWdL0=</DigestValue>
      </Reference>
      <Reference URI="/xl/worksheets/sheet3.xml?ContentType=application/vnd.openxmlformats-officedocument.spreadsheetml.worksheet+xml">
        <DigestMethod Algorithm="http://www.w3.org/2001/04/xmlenc#sha256"/>
        <DigestValue>kXLtUByMHUf2i1+uzPghQtlAcXqLYGGzsdMRcHigoMA=</DigestValue>
      </Reference>
      <Reference URI="/xl/worksheets/sheet4.xml?ContentType=application/vnd.openxmlformats-officedocument.spreadsheetml.worksheet+xml">
        <DigestMethod Algorithm="http://www.w3.org/2001/04/xmlenc#sha256"/>
        <DigestValue>o8WHgb/8LdXEQ67/fkDqz//atgeZQkE950Fs3uS5d/A=</DigestValue>
      </Reference>
      <Reference URI="/xl/worksheets/sheet5.xml?ContentType=application/vnd.openxmlformats-officedocument.spreadsheetml.worksheet+xml">
        <DigestMethod Algorithm="http://www.w3.org/2001/04/xmlenc#sha256"/>
        <DigestValue>Q620p42YCYTArGVuEJUulY2n/KglUEsL/1JhuIBGBfk=</DigestValue>
      </Reference>
      <Reference URI="/xl/worksheets/sheet6.xml?ContentType=application/vnd.openxmlformats-officedocument.spreadsheetml.worksheet+xml">
        <DigestMethod Algorithm="http://www.w3.org/2001/04/xmlenc#sha256"/>
        <DigestValue>CIhS33vo0gl5vUzyBMb9EY9Xl02NZODOn6z2tLdc2p0=</DigestValue>
      </Reference>
      <Reference URI="/xl/worksheets/sheet7.xml?ContentType=application/vnd.openxmlformats-officedocument.spreadsheetml.worksheet+xml">
        <DigestMethod Algorithm="http://www.w3.org/2001/04/xmlenc#sha256"/>
        <DigestValue>tv3xEZdP80VFiW67bEiUZdxd4rFYdrVmMqZoSxNGcak=</DigestValue>
      </Reference>
      <Reference URI="/xl/worksheets/sheet8.xml?ContentType=application/vnd.openxmlformats-officedocument.spreadsheetml.worksheet+xml">
        <DigestMethod Algorithm="http://www.w3.org/2001/04/xmlenc#sha256"/>
        <DigestValue>8c0qUBZDc2lUmOOILT/VrsfpYW4Eq0b3rVkdxbeI+NE=</DigestValue>
      </Reference>
      <Reference URI="/xl/worksheets/sheet9.xml?ContentType=application/vnd.openxmlformats-officedocument.spreadsheetml.worksheet+xml">
        <DigestMethod Algorithm="http://www.w3.org/2001/04/xmlenc#sha256"/>
        <DigestValue>k49OHu7rAZDEyfk+OdjGI1HeqTQXoJJ5+aw8bI4tnwk=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2021-11-11T21:24:29Z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{447140C9-7EA5-48C1-B5C2-AF927AB7FC83}</SetupID>
          <SignatureText>Mayra Roux</SignatureText>
          <SignatureImage/>
          <SignatureComments/>
          <WindowsVersion>10.0</WindowsVersion>
          <OfficeVersion>16.0.14527/23</OfficeVersion>
          <ApplicationVersion>16.0.14527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2021-11-11T21:24:29Z</xd:SigningTime>
          <xd:SigningCertificate>
            <xd:Cert>
              <xd:CertDigest>
                <DigestMethod Algorithm="http://www.w3.org/2001/04/xmlenc#sha256"/>
                <DigestValue>lIEdt4rcE83eyy3tvWS1aX2co2MW7z2B/2h0ucym2xk=</DigestValue>
              </xd:CertDigest>
              <xd:IssuerSerial>
                <X509IssuerName>CN=CA-VIT S.A., O=VIT S.A., C=PY, SERIALNUMBER=RUC 80080099-0</X509IssuerName>
                <X509SerialNumber>61876903812610407004319795693909992903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BIBAAB/AAAAAAAAAAAAAADbGgAAgAwAACBFTUYAAAEAkBsAAKoAAAAGAAAAAAAAAAAAAAAAAAAAgAcAADgEAADgAQAADgEAAAAAAAAAAAAAAAAAAABTBwCwHgQACgAAABAAAAAAAAAAAAAAAEsAAAAQAAAAAAAAAAUAAAAeAAAAGAAAAAAAAAAAAAAAEwEAAIAAAAAnAAAAGAAAAAEAAAAAAAAAAAAAAAAAAAAlAAAADAAAAAEAAABMAAAAZAAAAAAAAAAAAAAAEgEAAH8AAAAAAAAAAAAAABM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SAQAAfwAAAAAAAAAAAAAAEwEAAIAAAAAhAPAAAAAAAAAAAAAAAIA/AAAAAAAAAAAAAIA/AAAAAAAAAAAAAAAAAAAAAAAAAAAAAAAAAAAAAAAAAAAlAAAADAAAAAAAAIAoAAAADAAAAAEAAAAnAAAAGAAAAAEAAAAAAAAA8PDwAAAAAAAlAAAADAAAAAEAAABMAAAAZAAAAAAAAAAAAAAAEgEAAH8AAAAAAAAAAAAAABMBAACAAAAAIQDwAAAAAAAAAAAAAACAPwAAAAAAAAAAAACAPwAAAAAAAAAAAAAAAAAAAAAAAAAAAAAAAAAAAAAAAAAAJQAAAAwAAAAAAACAKAAAAAwAAAABAAAAJwAAABgAAAABAAAAAAAAAPDw8AAAAAAAJQAAAAwAAAABAAAATAAAAGQAAAAAAAAAAAAAABIBAAB/AAAAAAAAAAAAAAATAQAAgAAAACEA8AAAAAAAAAAAAAAAgD8AAAAAAAAAAAAAgD8AAAAAAAAAAAAAAAAAAAAAAAAAAAAAAAAAAAAAAAAAACUAAAAMAAAAAAAAgCgAAAAMAAAAAQAAACcAAAAYAAAAAQAAAAAAAADw8PAAAAAAACUAAAAMAAAAAQAAAEwAAABkAAAAAAAAAAAAAAASAQAAfwAAAAAAAAAAAAAAEwEAAIAAAAAhAPAAAAAAAAAAAAAAAIA/AAAAAAAAAAAAAIA/AAAAAAAAAAAAAAAAAAAAAAAAAAAAAAAAAAAAAAAAAAAlAAAADAAAAAAAAIAoAAAADAAAAAEAAAAnAAAAGAAAAAEAAAAAAAAA////AAAAAAAlAAAADAAAAAEAAABMAAAAZAAAAAAAAAAAAAAAEgEAAH8AAAAAAAAAAAAAABMBAACAAAAAIQDwAAAAAAAAAAAAAACAPwAAAAAAAAAAAACAPwAAAAAAAAAAAAAAAAAAAAAAAAAAAAAAAAAAAAAAAAAAJQAAAAwAAAAAAACAKAAAAAwAAAABAAAAJwAAABgAAAABAAAAAAAAAP///wAAAAAAJQAAAAwAAAABAAAATAAAAGQAAAAAAAAAAAAAABIBAAB/AAAAAAAAAAAAAAAT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MAZQBnAG8AZQAgAHUAaQAAAAAAAAAAAAAAAAAAAAAAAAAAAAAAAAAAAAAAAAAAAAAAAAAAAAAAAAAAAAAAAAAAAAAADvLbdfBehXWIh0gDKlufbbDNNQAY77wSAAAAAOjuvBIAAAAAgK+HbJzNNQOAr4dsAgAAAKjNNQNtX2hsiBTKAwEAAACE/8xsWI7EEqnd6aKQn98QhF9obIT/zGwAAAAAiBTKbFVpmRzwbckSFM01Aynx23VkyzUDAAAAAAAA23UAAAAA9f///wAAAAAAAAAAAAAAAJABAAAAAAABAAAAAHMAZQBnAG8AZQAgAHUAaQBTd5tyyMs1A62AIncAAIV1vMs1AwAAAADEyzUDAAAAAESiEm0AAIV1AAAAABMAFAAqW59t8F6FddzLNQNk9Tp3AAAAAKBO1hD41IZ1ZHYACAAAAAAlAAAADAAAAAEAAAAYAAAADAAAAAAAAAASAAAADAAAAAEAAAAeAAAAGAAAAL0AAAAEAAAA9wAAABEAAAAlAAAADAAAAAEAAABUAAAAiAAAAL4AAAAEAAAA9QAAABAAAAABAAAAAADIQQAAyEG+AAAABAAAAAoAAABMAAAAAAAAAAAAAAAAAAAA//////////9gAAAAMQAxAC8AMQAxAC8AMgAwADIAMQAGAAAABgAAAAQAAAAGAAAABgAAAAQAAAAGAAAABgAAAAYAAAAGAAAASwAAAEAAAAAwAAAABQAAACAAAAABAAAAAQAAABAAAAAAAAAAAAAAABMBAACAAAAAAAAAAAAAAAATAQAAgAAAAFIAAABwAQAAAgAAABAAAAAHAAAAAAAAAAAAAAC8AgAAAAAAAAECAiJTAHkAcwB0AGUAbQAAAAAAAAAAAAAAAAAAAAAAAAAAAAAAAAAAAAAAAAAAAAAAAAAAAAAAAAAAAAAAAAAAAAAAAABvdwkAAABwbk8DAAAAAIiHSAOIh0gDAFufbQAAAABEohJtCQAAAAAAAAAAAAAAAAAAAAAAAABwiEgDAAAAAAAAAAAAAAAAAAAAAAAAAAAAAAAAAAAAAAAAAAAAAAAAAAAAAAAAAAAAAAAAAAAAAAAAAAAAAAAAgEk0AzP0mnIAAHl3dEo0AwjSa3eIh0gDRKISbQAAAAAY02t3//8AAAAAAAD702t3+9Nrd6RKNAOoSjQDAFufbQAAAAAAAAAAAAAAAAAAAABRiyF3CQAAAAcAAADcSjQD3Eo0AwACAAD8////AQAAAAAAAAAAAAAAAAAAAAAAAAAAAAAAoE7WE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DQDDvLbdRRNNAOQYmJsjhYKDxVd6KJoMsNsAP8YEwAAAAAwUyAZsEk0AwD/GBP/////aDLDbINNcWzwDcNsUE00AwAAAABoFMpsMFMgGWgUymzwDcNsvEk0A8FGcWzwDcNsAQAAAB3rmBwDAAAAzEo0Aynx23UcSTQDBAAAAAAA23VESTQD4P///wAAAAAAAAAAAAAAAJABAAAAAAABAAAAAGEAcgBpAGEAbAAAAAAAAAAAAAAAAAAAAAAAAAAAAAAABgAAAAAAAABRiyF3AAAAAAYAAACASjQDgEo0AwACAAD8////AQAAAAAAAAAAAAAAAAAAAKBO1hD41IZ1ZHYACAAAAAAlAAAADAAAAAMAAAAYAAAADAAAAAAAAAASAAAADAAAAAEAAAAWAAAADAAAAAgAAABUAAAAVAAAAAoAAAAnAAAAHgAAAEoAAAABAAAAAADIQQAAyEEKAAAASwAAAAEAAABMAAAABAAAAAkAAAAnAAAAIAAAAEsAAABQAAAAWABmbx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B9AAAARwAAACkAAAAzAAAAVQAAABUAAAAhAPAAAAAAAAAAAAAAAIA/AAAAAAAAAAAAAIA/AAAAAAAAAAAAAAAAAAAAAAAAAAAAAAAAAAAAAAAAAAAlAAAADAAAAAAAAIAoAAAADAAAAAQAAABSAAAAcAEAAAQAAADw////AAAAAAAAAAAAAAAAkAEAAAAAAAEAAAAAcwBlAGcAbwBlACAAdQBpAAAAAAAAAAAAAAAAAAAAAAAAAAAAAAAAAAAAAAAAAAAAAAAAAAAAAAAAAAAAAAAAAAAANAMO8tt1AAAAADQRucYPHQpbq1LXaAEAAACQSTQDIA0AhAAAAAAGd4CA5Eg0A72GGW2IBVAFgD7sEPFY6KICAAAApEo0A8Ovh2z/////sEo0A+pzbmyxWuiiLQAAAIRPNAO7b25sCeuYHAAAAADYSjQDKfHbdShJNAMFAAAAAADbdQiOoxnw////AAAAAAAAAAAAAAAAkAEAAAAAAAEAAAAAcwBlAGcAbwBlACAAdQBpAAAAAAAAAAAAAAAAAAAAAAAAAAAAUYshdwAAAAAJAAAAjEo0A4xKNAMAAgAA/P///wEAAAAAAAAAAAAAAAAAAAAAAAAAAAAAAKBO1hBkdgAIAAAAACUAAAAMAAAABAAAABgAAAAMAAAAAAAAABIAAAAMAAAAAQAAAB4AAAAYAAAAKQAAADMAAAB+AAAASAAAACUAAAAMAAAABAAAAFQAAACIAAAAKgAAADMAAAB8AAAARwAAAAEAAAAAAMhBAADIQSoAAAAzAAAACgAAAEwAAAAAAAAAAAAAAAAAAAD//////////2AAAABNAGEAeQByAGEAIABSAG8AdQB4AA4AAAAIAAAACAAAAAYAAAAIAAAABAAAAAoAAAAJAAAACQAAAAcAAABLAAAAQAAAADAAAAAFAAAAIAAAAAEAAAABAAAAEAAAAAAAAAAAAAAAEwEAAIAAAAAAAAAAAAAAABMBAACAAAAAJQAAAAwAAAACAAAAJwAAABgAAAAFAAAAAAAAAP///wAAAAAAJQAAAAwAAAAFAAAATAAAAGQAAAAAAAAAUAAAABIBAAB8AAAAAAAAAFAAAAATAQAALQAAACEA8AAAAAAAAAAAAAAAgD8AAAAAAAAAAAAAgD8AAAAAAAAAAAAAAAAAAAAAAAAAAAAAAAAAAAAAAAAAACUAAAAMAAAAAAAAgCgAAAAMAAAABQAAACcAAAAYAAAABQAAAAAAAAD///8AAAAAACUAAAAMAAAABQAAAEwAAABkAAAACQAAAFAAAAD/AAAAXAAAAAkAAABQAAAA9wAAAA0AAAAhAPAAAAAAAAAAAAAAAIA/AAAAAAAAAAAAAIA/AAAAAAAAAAAAAAAAAAAAAAAAAAAAAAAAAAAAAAAAAAAlAAAADAAAAAAAAIAoAAAADAAAAAUAAAAlAAAADAAAAAEAAAAYAAAADAAAAAAAAAASAAAADAAAAAEAAAAeAAAAGAAAAAkAAABQAAAAAAEAAF0AAAAlAAAADAAAAAEAAABUAAAAiAAAAAoAAABQAAAARQAAAFwAAAABAAAAAADIQQAAyEEKAAAAUAAAAAoAAABMAAAAAAAAAAAAAAAAAAAA//////////9gAAAATQBhAHkAcgBhACAAUgBvAHUAeAAKAAAABgAAAAUAAAAEAAAABgAAAAMAAAAHAAAABwAAAAcAAAAFAAAASwAAAEAAAAAwAAAABQAAACAAAAABAAAAAQAAABAAAAAAAAAAAAAAABMBAACAAAAAAAAAAAAAAAATAQAAgAAAACUAAAAMAAAAAgAAACcAAAAYAAAABQAAAAAAAAD///8AAAAAACUAAAAMAAAABQAAAEwAAABkAAAACQAAAGAAAAD/AAAAbAAAAAkAAABgAAAA9wAAAA0AAAAhAPAAAAAAAAAAAAAAAIA/AAAAAAAAAAAAAIA/AAAAAAAAAAAAAAAAAAAAAAAAAAAAAAAAAAAAAAAAAAAlAAAADAAAAAAAAIAoAAAADAAAAAUAAAAlAAAADAAAAAEAAAAYAAAADAAAAAAAAAASAAAADAAAAAEAAAAeAAAAGAAAAAkAAABgAAAAAAEAAG0AAAAlAAAADAAAAAEAAABUAAAAqAAAAAoAAABgAAAAVwAAAGwAAAABAAAAAADIQQAAyEEKAAAAYAAAAA8AAABMAAAAAAAAAAAAAAAAAAAA//////////9sAAAAVgBpAGMAZQAgAFAAcgBlAHMAaQBkAGUAbgB0AGUAYW4HAAAAAwAAAAUAAAAGAAAAAwAAAAYAAAAEAAAABgAAAAUAAAADAAAABwAAAAYAAAAHAAAABAAAAAYAAABLAAAAQAAAADAAAAAFAAAAIAAAAAEAAAABAAAAEAAAAAAAAAAAAAAAEwEAAIAAAAAAAAAAAAAAABMBAACAAAAAJQAAAAwAAAACAAAAJwAAABgAAAAFAAAAAAAAAP///wAAAAAAJQAAAAwAAAAFAAAATAAAAGQAAAAJAAAAcAAAAAkBAAB8AAAACQAAAHAAAAABAQAADQAAACEA8AAAAAAAAAAAAAAAgD8AAAAAAAAAAAAAgD8AAAAAAAAAAAAAAAAAAAAAAAAAAAAAAAAAAAAAAAAAACUAAAAMAAAAAAAAgCgAAAAMAAAABQAAACUAAAAMAAAAAQAAABgAAAAMAAAAAAAAABIAAAAMAAAAAQAAABYAAAAMAAAAAAAAAFQAAABEAQAACgAAAHAAAAAIAQAAfAAAAAEAAAAAAMhBAADIQQoAAABwAAAAKQAAAEwAAAAEAAAACQAAAHAAAAAKAQAAfQAAAKAAAABGAGkAcgBtAGEAZABvACAAcABvAHIAOgAgAE0AQQBZAFIAQQAgAEEATgBUAE8ATgBFAEwATABBACAAUgBPAFUAWAAgAE0ASQBSAEEATgBEAEEAZm8GAAAAAwAAAAQAAAAJAAAABgAAAAcAAAAHAAAAAwAAAAcAAAAHAAAABAAAAAMAAAADAAAACgAAAAcAAAAFAAAABwAAAAcAAAADAAAABwAAAAgAAAAGAAAACQAAAAgAAAAGAAAABQAAAAUAAAAHAAAAAwAAAAcAAAAJAAAACAAAAAYAAAADAAAACgAAAAMAAAAHAAAABwAAAAgAAAAIAAAABwAAABYAAAAMAAAAAAAAACUAAAAMAAAAAgAAAA4AAAAUAAAAAAAAABAAAAAUAAAA</Object>
  <Object Id="idInvalidSigLnImg">AQAAAGwAAAAAAAAAAAAAABIBAAB/AAAAAAAAAAAAAADbGgAAgAwAACBFTUYAAAEA/CAAALEAAAAGAAAAAAAAAAAAAAAAAAAAgAcAADgEAADgAQAADgEAAAAAAAAAAAAAAAAAAABTBwCwHgQACgAAABAAAAAAAAAAAAAAAEsAAAAQAAAAAAAAAAUAAAAeAAAAGAAAAAAAAAAAAAAAEwEAAIAAAAAnAAAAGAAAAAEAAAAAAAAAAAAAAAAAAAAlAAAADAAAAAEAAABMAAAAZAAAAAAAAAAAAAAAEgEAAH8AAAAAAAAAAAAAABM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SAQAAfwAAAAAAAAAAAAAAEwEAAIAAAAAhAPAAAAAAAAAAAAAAAIA/AAAAAAAAAAAAAIA/AAAAAAAAAAAAAAAAAAAAAAAAAAAAAAAAAAAAAAAAAAAlAAAADAAAAAAAAIAoAAAADAAAAAEAAAAnAAAAGAAAAAEAAAAAAAAA8PDwAAAAAAAlAAAADAAAAAEAAABMAAAAZAAAAAAAAAAAAAAAEgEAAH8AAAAAAAAAAAAAABMBAACAAAAAIQDwAAAAAAAAAAAAAACAPwAAAAAAAAAAAACAPwAAAAAAAAAAAAAAAAAAAAAAAAAAAAAAAAAAAAAAAAAAJQAAAAwAAAAAAACAKAAAAAwAAAABAAAAJwAAABgAAAABAAAAAAAAAPDw8AAAAAAAJQAAAAwAAAABAAAATAAAAGQAAAAAAAAAAAAAABIBAAB/AAAAAAAAAAAAAAATAQAAgAAAACEA8AAAAAAAAAAAAAAAgD8AAAAAAAAAAAAAgD8AAAAAAAAAAAAAAAAAAAAAAAAAAAAAAAAAAAAAAAAAACUAAAAMAAAAAAAAgCgAAAAMAAAAAQAAACcAAAAYAAAAAQAAAAAAAADw8PAAAAAAACUAAAAMAAAAAQAAAEwAAABkAAAAAAAAAAAAAAASAQAAfwAAAAAAAAAAAAAAEwEAAIAAAAAhAPAAAAAAAAAAAAAAAIA/AAAAAAAAAAAAAIA/AAAAAAAAAAAAAAAAAAAAAAAAAAAAAAAAAAAAAAAAAAAlAAAADAAAAAAAAIAoAAAADAAAAAEAAAAnAAAAGAAAAAEAAAAAAAAA////AAAAAAAlAAAADAAAAAEAAABMAAAAZAAAAAAAAAAAAAAAEgEAAH8AAAAAAAAAAAAAABMBAACAAAAAIQDwAAAAAAAAAAAAAACAPwAAAAAAAAAAAACAPwAAAAAAAAAAAAAAAAAAAAAAAAAAAAAAAAAAAAAAAAAAJQAAAAwAAAAAAACAKAAAAAwAAAABAAAAJwAAABgAAAABAAAAAAAAAP///wAAAAAAJQAAAAwAAAABAAAATAAAAGQAAAAAAAAAAAAAABIBAAB/AAAAAAAAAAAAAAAT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DvLbdfBehXWIh0gDKlufbbDNNQAY77wSAAAAAOjuvBIAAAAAgK+HbJzNNQOAr4dsAgAAAKjNNQNtX2hsiBTKAwEAAACE/8xsWI7EEqnd6aKQn98QhF9obIT/zGwAAAAAiBTKbFVpmRzwbckSFM01Aynx23VkyzUDAAAAAAAA23UAAAAA9f///wAAAAAAAAAAAAAAAJABAAAAAAABAAAAAHMAZQBnAG8AZQAgAHUAaQBTd5tyyMs1A62AIncAAIV1vMs1AwAAAADEyzUDAAAAAESiEm0AAIV1AAAAABMAFAAqW59t8F6FddzLNQNk9Tp3AAAAAKBO1hD41IZ1ZHYACAAAAAAlAAAADAAAAAEAAAAYAAAADAAAAP8AAAASAAAADAAAAAEAAAAeAAAAGAAAACIAAAAEAAAAcgAAABEAAAAlAAAADAAAAAEAAABUAAAAqAAAACMAAAAEAAAAcAAAABAAAAABAAAAAADIQQAAyEEjAAAABAAAAA8AAABMAAAAAAAAAAAAAAAAAAAA//////////9sAAAARgBpAHIAbQBhACAAbgBvACAAdgDhAGwAaQBkAGEAAAAGAAAAAwAAAAQAAAAJAAAABgAAAAMAAAAHAAAABwAAAAMAAAAFAAAABgAAAAMAAAADAAAABwAAAAYAAABLAAAAQAAAADAAAAAFAAAAIAAAAAEAAAABAAAAEAAAAAAAAAAAAAAAEwEAAIAAAAAAAAAAAAAAABMBAACAAAAAUgAAAHABAAACAAAAEAAAAAcAAAAAAAAAAAAAALwCAAAAAAAAAQICIlMAeQBzAHQAZQBtAAAAAAAAAAAAAAAAAAAAAAAAAAAAAAAAAAAAAAAAAAAAAAAAAAAAAAAAAAAAAAAAAAAAAAAAAG93CQAAAHBuTwMAAAAAiIdIA4iHSAMAW59tAAAAAESiEm0JAAAAAAAAAAAAAAAAAAAAAAAAAHCISAMAAAAAAAAAAAAAAAAAAAAAAAAAAAAAAAAAAAAAAAAAAAAAAAAAAAAAAAAAAAAAAAAAAAAAAAAAAAAAAACASTQDM/SacgAAeXd0SjQDCNJrd4iHSANEohJtAAAAABjTa3f//wAAAAAAAPvTa3f702t3pEo0A6hKNAMAW59tAAAAAAAAAAAAAAAAAAAAAFGLIXcJAAAABwAAANxKNAPcSjQDAAIAAPz///8BAAAAAAAAAAAAAAAAAAAAAAAAAAAAAACgTtYQ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NAMO8tt1FE00A5BiYmyOFgoPFV3oomgyw2wA/xgTAAAAADBTIBmwSTQDAP8YE/////9oMsNsg01xbPANw2xQTTQDAAAAAGgUymwwUyAZaBTKbPANw2y8STQDwUZxbPANw2wBAAAAHeuYHAMAAADMSjQDKfHbdRxJNAMEAAAAAADbdURJNAPg////AAAAAAAAAAAAAAAAkAEAAAAAAAEAAAAAYQByAGkAYQBsAAAAAAAAAAAAAAAAAAAAAAAAAAAAAAAGAAAAAAAAAFGLIXcAAAAABgAAAIBKNAOASjQDAAIAAPz///8BAAAAAAAAAAAAAAAAAAAAoE7WEPjUhnVkdgAIAAAAACUAAAAMAAAAAwAAABgAAAAMAAAAAAAAABIAAAAMAAAAAQAAABYAAAAMAAAACAAAAFQAAABUAAAACgAAACcAAAAeAAAASgAAAAEAAAAAAMh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H0AAABHAAAAKQAAADMAAABVAAAAFQAAACEA8AAAAAAAAAAAAAAAgD8AAAAAAAAAAAAAgD8AAAAAAAAAAAAAAAAAAAAAAAAAAAAAAAAAAAAAAAAAACUAAAAMAAAAAAAAgCgAAAAMAAAABAAAAFIAAABwAQAABAAAAPD///8AAAAAAAAAAAAAAACQAQAAAAAAAQAAAABzAGUAZwBvAGUAIAB1AGkAAAAAAAAAAAAAAAAAAAAAAAAAAAAAAAAAAAAAAAAAAAAAAAAAAAAAAAAAAAAAAAAAAAA0Aw7y23UAAAAANBG5xg8dClurUtdoAQAAAJBJNAMgDQCEAAAAAAZ3gIDkSDQDvYYZbYgFUAWAPuwQ8VjoogIAAACkSjQDw6+HbP////+wSjQD6nNubLFa6KItAAAAhE80A7tvbmwJ65gcAAAAANhKNAMp8dt1KEk0AwUAAAAAANt1CI6jGfD///8AAAAAAAAAAAAAAACQAQAAAAAAAQAAAABzAGUAZwBvAGUAIAB1AGkAAAAAAAAAAAAAAAAAAAAAAAAAAABRiyF3AAAAAAkAAACMSjQDjEo0AwACAAD8////AQAAAAAAAAAAAAAAAAAAAAAAAAAAAAAAoE7WEGR2AAgAAAAAJQAAAAwAAAAEAAAAGAAAAAwAAAAAAAAAEgAAAAwAAAABAAAAHgAAABgAAAApAAAAMwAAAH4AAABIAAAAJQAAAAwAAAAEAAAAVAAAAIgAAAAqAAAAMwAAAHwAAABHAAAAAQAAAAAAyEEAAMhBKgAAADMAAAAKAAAATAAAAAAAAAAAAAAAAAAAAP//////////YAAAAE0AYQB5AHIAYQAgAFIAbwB1AHgADgAAAAgAAAAIAAAABgAAAAgAAAAEAAAACgAAAAkAAAAJAAAABwAAAEsAAABAAAAAMAAAAAUAAAAgAAAAAQAAAAEAAAAQAAAAAAAAAAAAAAATAQAAgAAAAAAAAAAAAAAAEwEAAIAAAAAlAAAADAAAAAIAAAAnAAAAGAAAAAUAAAAAAAAA////AAAAAAAlAAAADAAAAAUAAABMAAAAZAAAAAAAAABQAAAAEgEAAHwAAAAAAAAAUAAAABM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IAAAACgAAAFAAAABFAAAAXAAAAAEAAAAAAMhBAADIQQoAAABQAAAACgAAAEwAAAAAAAAAAAAAAAAAAAD//////////2AAAABNAGEAeQByAGEAIABSAG8AdQB4AAoAAAAGAAAABQAAAAQAAAAGAAAAAwAAAAcAAAAHAAAABwAAAAUAAABLAAAAQAAAADAAAAAFAAAAIAAAAAEAAAABAAAAEAAAAAAAAAAAAAAAEwEAAIAAAAAAAAAAAAAAABMBAACAAAAAJQAAAAwAAAACAAAAJwAAABgAAAAFAAAAAAAAAP///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XAAAAbAAAAAEAAAAAAMhBAADIQQoAAABgAAAADwAAAEwAAAAAAAAAAAAAAAAAAAD//////////2wAAABWAGkAYwBlACAAUAByAGUAcwBpAGQAZQBuAHQAZQAAAAcAAAADAAAABQAAAAYAAAADAAAABgAAAAQAAAAGAAAABQAAAAMAAAAHAAAABgAAAAcAAAAEAAAABgAAAEsAAABAAAAAMAAAAAUAAAAgAAAAAQAAAAEAAAAQAAAAAAAAAAAAAAATAQAAgAAAAAAAAAAAAAAAEwEAAIAAAAAlAAAADAAAAAIAAAAnAAAAGAAAAAUAAAAAAAAA////AAAAAAAlAAAADAAAAAUAAABMAAAAZAAAAAkAAABwAAAACQEAAHwAAAAJAAAAcAAAAAEBAAANAAAAIQDwAAAAAAAAAAAAAACAPwAAAAAAAAAAAACAPwAAAAAAAAAAAAAAAAAAAAAAAAAAAAAAAAAAAAAAAAAAJQAAAAwAAAAAAACAKAAAAAwAAAAFAAAAJQAAAAwAAAABAAAAGAAAAAwAAAAAAAAAEgAAAAwAAAABAAAAFgAAAAwAAAAAAAAAVAAAAEQBAAAKAAAAcAAAAAgBAAB8AAAAAQAAAAAAyEEAAMhBCgAAAHAAAAApAAAATAAAAAQAAAAJAAAAcAAAAAoBAAB9AAAAoAAAAEYAaQByAG0AYQBkAG8AIABwAG8AcgA6ACAATQBBAFkAUgBBACAAQQBOAFQATwBOAEUATABMAEEAIABSAE8AVQBYACAATQBJAFIAQQBOAEQAQQAAAAYAAAADAAAABAAAAAkAAAAGAAAABwAAAAcAAAADAAAABwAAAAcAAAAEAAAAAwAAAAMAAAAKAAAABwAAAAUAAAAHAAAABwAAAAMAAAAHAAAACAAAAAYAAAAJAAAACAAAAAYAAAAFAAAABQAAAAcAAAADAAAABwAAAAkAAAAIAAAABgAAAAMAAAAKAAAAAwAAAAcAAAAHAAAACAAAAAgAAAAHAAAAFgAAAAwAAAAAAAAAJQAAAAwAAAACAAAADgAAABQAAAAAAAAAEAAAABQAAAA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uG3tbOtRucauAWQXLE1eKylDSHayZr3UaWE9MmNldiw=</DigestValue>
    </Reference>
    <Reference Type="http://www.w3.org/2000/09/xmldsig#Object" URI="#idOfficeObject">
      <DigestMethod Algorithm="http://www.w3.org/2001/04/xmlenc#sha256"/>
      <DigestValue>UBdzyqyUfJkTznRP75Dq4gkQRbN/TDyIdYotlvXNzLQ=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e4FJOL1PhBQlIpFQXfDWKWCdKspeDPg6fMZHHLK1Gok=</DigestValue>
    </Reference>
    <Reference Type="http://www.w3.org/2000/09/xmldsig#Object" URI="#idValidSigLnImg">
      <DigestMethod Algorithm="http://www.w3.org/2001/04/xmlenc#sha256"/>
      <DigestValue>lX22e5DcNMD8Cw38FUfBlbTYH2HIs0Uf7PFqb7lOAUk=</DigestValue>
    </Reference>
    <Reference Type="http://www.w3.org/2000/09/xmldsig#Object" URI="#idInvalidSigLnImg">
      <DigestMethod Algorithm="http://www.w3.org/2001/04/xmlenc#sha256"/>
      <DigestValue>TcH0ezDC6jnrqN8CEzj9YVKW8LKcbUO1S0v47mz7ZC8=</DigestValue>
    </Reference>
  </SignedInfo>
  <SignatureValue>QW0XXTx7CcLaVdhyvesdhmFGkBPz1c9TxH3yal2QzjUoFaKVIK9yqpM8vJgjbXFuUVfLfUBu9X4N
cfqH41RC81ZqKgeRtN4aX8D8PkdfYv98yB7Mv9ewF98vMLn4XBZtTTBuY1HjtrxBycMOnBmGg1W3
RSTR5SkqZjJLkpLuXdIfm40bFU5NHKADgvkqN9GRSehvocuzrROvsFqMbtjWJDPxla5GK+Np7jpF
9aT970kcVV1y5Y6ar0OrAtq40V6n+y/ShArBlnECdYPG8KEmFWIvsCg4xGN+0E5nLGZX5sxnQgKB
PBTjM1bP1Y8U1BpLZ1VWqMzJJANBOMVyiDbSqQ==</SignatureValue>
  <KeyInfo>
    <X509Data>
      <X509Certificate>MIIHzTCCBbWgAwIBAgIQfEMhozLHowBgzPQEWEuj/zANBgkqhkiG9w0BAQsFADBPMRcwFQYDVQQFEw5SVUMgODAwODAwOTktMDELMAkGA1UEBhMCUFkxETAPBgNVBAoMCFZJVCBTLkEuMRQwEgYDVQQDEwtDQS1WSVQgUy5BLjAeFw0yMTA2MTgxOTI5MDhaFw0yMzA2MTgxOTI5MDhaMIGnMRkwFwYDVQQqDBBHSVVTRVBQRSBBTlRPTklPMRUwEwYDVQQEDAxTQVVSSU5JIEJVRVkxEjAQBgNVBAUTCUNJMjQ3MDkyNjEmMCQGA1UEAwwdR0lVU0VQUEUgQU5UT05JTyBTQVVSSU5JIEJVRVkxETAPBgNVBAsMCEZJUk1BIEYyMRcwFQYDVQQKDA5QRVJTT05BIEZJU0lDQTELMAkGA1UEBhMCUFkwggEiMA0GCSqGSIb3DQEBAQUAA4IBDwAwggEKAoIBAQDchODOyt8TxdOX7Rz6uc2O1q3MhLs2DnR12R6GgjGCx3UVGrMWmeTFW9SS2mB+QM/tPahI0asqKyW/yLzh/MRgo7nzsUlPTrBo1wsYbnGvdrCaRzVJ9k1Rw2Q4eFgUd3Xc8JBoehSHQ5I+e3dkVlfMSo8ZXAAPgI7I5bJaIShQNGnFOoZHg87UmXyfPB6jskq6m01f5wpXI75E9flCasHzucLbwcbNj2Bm895Ap0wbj1sYepmWPbsK5e6S3gxlrSexQs9LYrfqAeKYvSs/NkZJQVSP8GP5bE0chk6hl2voiPlVru4wktSeUEzI60x1XeVpFfe1zFwUrZBcVpBuGi5VAgMBAAGjggNKMIIDRjAMBgNVHRMBAf8EAjAAMA4GA1UdDwEB/wQEAwIF4DAsBgNVHSUBAf8EIjAgBggrBgEFBQcDBAYIKwYBBQUHAwIGCisGAQQBgjcUAgIwHQYDVR0OBBYEFMc0Kwv0B8IDAp0ihKo5vSzlNbHoMB8GA1UdIwQYMBaAFANjfJ9tWnKlU5G02+yR+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R19TQVVSSU5JQEhPVE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DoASHfea9YKhgG7TUncZTNYWJbYOhQx0mXnbGAy8mg8l3HGOLFaKLJ6bU22k1JLAkpDSSf5PwYNYY9WmMpDMQun0hd1v7Rk7S7LhxSkPg4zey8kbeL3CS9ZS7x4h5c9xaBKA2rQlydD/NK3MgpTzZ8uJbjCe792fOd5xXLHlPpPmqVcqUwAP5LI8LopWLodc8dRZ0ziqq+PRqR0/Pu0S6V8qQj/b0gq8pddh6HuGpL6m5tB0L+fsCg57BGGMONUWaxq3FnuiR1prkM7YYDNHCkCEBnnKeQ6NgnYBqXFARsMQMBEPFU5QkZcP8DcCqoQcaAoVsj0xWOdpmnm7opXng557PbXmasSAC4F4C5EOWuTj4HXRSik22GvUDYfJD/GkRX7jdDcBLOFHVkvwggOA+XK4f8fwDCJdzW2BZFHlZQ0Vr+0vyImJpaulcEiNCpJggvJiqQOQqkIT0rDRiM5kk2FavxtruaXX3E6D3zQrWHOAWo1i9i1E4IQ9fBmCZ2rmQ2kA2q1zqsbeoHJJmZNfPwdL073sI4uAml4zaciObjsm97kKHRd2r2+qwH2aq13QRfLyp67oFKWLGWjVuE7rHokfVdvQHkSaL63Pz1kwysDRVJIezkHRTqbG1R9eeLLjq2boIjlvfYId4U/ChOj3dPQADi2WqenfOxek0gXuT19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Kzq1yvadexutfyJuiDGZ+qVHi2nPZou+Iyyg+/HW6Mc=</DigestValue>
      </Reference>
      <Reference URI="/xl/calcChain.xml?ContentType=application/vnd.openxmlformats-officedocument.spreadsheetml.calcChain+xml">
        <DigestMethod Algorithm="http://www.w3.org/2001/04/xmlenc#sha256"/>
        <DigestValue>guzETwohbj70WWCgsNxyLHC2tpeQU350EV7BfDHdM4s=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rMLlAni5uA27ai4TDN8G/raWhlfE6WSiTXBHi4C7iUw=</DigestValue>
      </Reference>
      <Reference URI="/xl/drawings/drawing1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2.xml?ContentType=application/vnd.openxmlformats-officedocument.drawing+xml">
        <DigestMethod Algorithm="http://www.w3.org/2001/04/xmlenc#sha256"/>
        <DigestValue>r2wxVhJ/4Rg/8XFdpUMIVKhowU8I3oiWPF/Nakz7+Fc=</DigestValue>
      </Reference>
      <Reference URI="/xl/drawings/drawing3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4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5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6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7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Z8l1eO0DKrwfmPeF+M580sN+u7oLgk0qjIszfFmq7Lo=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media/image1.png?ContentType=image/png">
        <DigestMethod Algorithm="http://www.w3.org/2001/04/xmlenc#sha256"/>
        <DigestValue>TlzBI7e/Ism4kh/8vbQKWFG+u2P2KUExVHsgm6INjj4=</DigestValue>
      </Reference>
      <Reference URI="/xl/media/image2.emf?ContentType=image/x-emf">
        <DigestMethod Algorithm="http://www.w3.org/2001/04/xmlenc#sha256"/>
        <DigestValue>/ctEWjSFcX+4aV+of5IFI4sKIMgI3C/qHpHQPftB4eI=</DigestValue>
      </Reference>
      <Reference URI="/xl/media/image3.emf?ContentType=image/x-emf">
        <DigestMethod Algorithm="http://www.w3.org/2001/04/xmlenc#sha256"/>
        <DigestValue>CpTXJhPZ3wPalagDbrnk57Qpg410RsPQ7iirQjDZWN8=</DigestValue>
      </Reference>
      <Reference URI="/xl/media/image4.emf?ContentType=image/x-emf">
        <DigestMethod Algorithm="http://www.w3.org/2001/04/xmlenc#sha256"/>
        <DigestValue>VWP5rsabSeFGcjQFu8+ygERekWh0vMuu8S0Zw7Ex+JM=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sharedStrings.xml?ContentType=application/vnd.openxmlformats-officedocument.spreadsheetml.sharedStrings+xml">
        <DigestMethod Algorithm="http://www.w3.org/2001/04/xmlenc#sha256"/>
        <DigestValue>qHSzFic2RdSi69Avfo0f1HIjbv0lJ2V96eKiuzyrYBI=</DigestValue>
      </Reference>
      <Reference URI="/xl/styles.xml?ContentType=application/vnd.openxmlformats-officedocument.spreadsheetml.styles+xml">
        <DigestMethod Algorithm="http://www.w3.org/2001/04/xmlenc#sha256"/>
        <DigestValue>gUpkZa9v9pZVL9ubZbcJM81bURGRtd1A4ZQOoZ5wSz4=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QZ+NVo66Hqnl+LfyENlc2YvPKdp3F1Q21oz7Nqg+1n4=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oY0oKg4yB0FiSyDpS+lW7ZLMeZcI5wvg+y8nqaThVbI=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1fmFa91eqlc03p+KJgBUJYJthN3BQcgrrqwcG1bl0nw=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tsEfa6lYCY3sfMgHS1HHqkR/RaDlmm9sgfs3ZGQtm3g=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0P1y1QbaNgQnSPbcx/y4eAj5lFaVTu895UGnLzCHva0=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92xlAYbO1j+o80gjAqhGnUGGQm2FRmGYGeX71nL0DO0=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jZ/keuBcE7s1nECu9zunfQ769WRxgDvc+dNkxyVEbPQ=</DigestValue>
      </Reference>
      <Reference URI="/xl/worksheets/sheet10.xml?ContentType=application/vnd.openxmlformats-officedocument.spreadsheetml.worksheet+xml">
        <DigestMethod Algorithm="http://www.w3.org/2001/04/xmlenc#sha256"/>
        <DigestValue>fSzlNTUiiPQTsyxGyzPH2oUjGv4deuLrxNKgMeimprA=</DigestValue>
      </Reference>
      <Reference URI="/xl/worksheets/sheet11.xml?ContentType=application/vnd.openxmlformats-officedocument.spreadsheetml.worksheet+xml">
        <DigestMethod Algorithm="http://www.w3.org/2001/04/xmlenc#sha256"/>
        <DigestValue>CLg+cnWQoomQos3JiIFfiGhaQM0uNhPNplK/AwMcoM8=</DigestValue>
      </Reference>
      <Reference URI="/xl/worksheets/sheet12.xml?ContentType=application/vnd.openxmlformats-officedocument.spreadsheetml.worksheet+xml">
        <DigestMethod Algorithm="http://www.w3.org/2001/04/xmlenc#sha256"/>
        <DigestValue>4hWOuobfSDRkmehKB50qPQOsHn11NGZ5nN5W0Ijlov0=</DigestValue>
      </Reference>
      <Reference URI="/xl/worksheets/sheet13.xml?ContentType=application/vnd.openxmlformats-officedocument.spreadsheetml.worksheet+xml">
        <DigestMethod Algorithm="http://www.w3.org/2001/04/xmlenc#sha256"/>
        <DigestValue>Ytlwt5SoGHXC5U3s0ZBPc2Sa+92NSW/I5BZpn2fHS1U=</DigestValue>
      </Reference>
      <Reference URI="/xl/worksheets/sheet14.xml?ContentType=application/vnd.openxmlformats-officedocument.spreadsheetml.worksheet+xml">
        <DigestMethod Algorithm="http://www.w3.org/2001/04/xmlenc#sha256"/>
        <DigestValue>woQ3nmfrGzrSXAO/WATOVcwfhKjbLCMGmD89ZGHP9eA=</DigestValue>
      </Reference>
      <Reference URI="/xl/worksheets/sheet15.xml?ContentType=application/vnd.openxmlformats-officedocument.spreadsheetml.worksheet+xml">
        <DigestMethod Algorithm="http://www.w3.org/2001/04/xmlenc#sha256"/>
        <DigestValue>LFZwQC/HlYJ7EORyyfZWb3INYSEr1KA2FXZwMuv4n7I=</DigestValue>
      </Reference>
      <Reference URI="/xl/worksheets/sheet16.xml?ContentType=application/vnd.openxmlformats-officedocument.spreadsheetml.worksheet+xml">
        <DigestMethod Algorithm="http://www.w3.org/2001/04/xmlenc#sha256"/>
        <DigestValue>7bTrzXvyPKkt/v3hwksNLC6NjwKP8UBgiyru2GSt6Fw=</DigestValue>
      </Reference>
      <Reference URI="/xl/worksheets/sheet17.xml?ContentType=application/vnd.openxmlformats-officedocument.spreadsheetml.worksheet+xml">
        <DigestMethod Algorithm="http://www.w3.org/2001/04/xmlenc#sha256"/>
        <DigestValue>YS/BPQyFk/qJwV/FaHdtiDjLKxdlHSxiptvxyBCVNRk=</DigestValue>
      </Reference>
      <Reference URI="/xl/worksheets/sheet18.xml?ContentType=application/vnd.openxmlformats-officedocument.spreadsheetml.worksheet+xml">
        <DigestMethod Algorithm="http://www.w3.org/2001/04/xmlenc#sha256"/>
        <DigestValue>9WmGEepghmRtcWLNSH61qiPKnLldLj4n5tCqvaJWSW8=</DigestValue>
      </Reference>
      <Reference URI="/xl/worksheets/sheet19.xml?ContentType=application/vnd.openxmlformats-officedocument.spreadsheetml.worksheet+xml">
        <DigestMethod Algorithm="http://www.w3.org/2001/04/xmlenc#sha256"/>
        <DigestValue>le3EWnv87sJzJIXroo6vSYS2aSAe+7nYf9lh+PKXcTM=</DigestValue>
      </Reference>
      <Reference URI="/xl/worksheets/sheet2.xml?ContentType=application/vnd.openxmlformats-officedocument.spreadsheetml.worksheet+xml">
        <DigestMethod Algorithm="http://www.w3.org/2001/04/xmlenc#sha256"/>
        <DigestValue>B/NYPW5FvdX9vANsQC8iyFnZw9FcuEaw2Z9/xdqA4cE=</DigestValue>
      </Reference>
      <Reference URI="/xl/worksheets/sheet20.xml?ContentType=application/vnd.openxmlformats-officedocument.spreadsheetml.worksheet+xml">
        <DigestMethod Algorithm="http://www.w3.org/2001/04/xmlenc#sha256"/>
        <DigestValue>uRqL8jF0Ad5Chz20qL4voohraLiXYCjscR5sJ/5Dxf0=</DigestValue>
      </Reference>
      <Reference URI="/xl/worksheets/sheet21.xml?ContentType=application/vnd.openxmlformats-officedocument.spreadsheetml.worksheet+xml">
        <DigestMethod Algorithm="http://www.w3.org/2001/04/xmlenc#sha256"/>
        <DigestValue>TRHa/Rk73li/gV5qamb4UmZRBRf0+iu3w8F0c9CSPPQ=</DigestValue>
      </Reference>
      <Reference URI="/xl/worksheets/sheet22.xml?ContentType=application/vnd.openxmlformats-officedocument.spreadsheetml.worksheet+xml">
        <DigestMethod Algorithm="http://www.w3.org/2001/04/xmlenc#sha256"/>
        <DigestValue>ZOrw6d0qJut6gWkpsfkgngFQJIxPuwLQ1gT/loo5cLw=</DigestValue>
      </Reference>
      <Reference URI="/xl/worksheets/sheet23.xml?ContentType=application/vnd.openxmlformats-officedocument.spreadsheetml.worksheet+xml">
        <DigestMethod Algorithm="http://www.w3.org/2001/04/xmlenc#sha256"/>
        <DigestValue>0kwYtjOzt9N4ZrS9sqdY+5DDW50KsZhPcERloqFzzL4=</DigestValue>
      </Reference>
      <Reference URI="/xl/worksheets/sheet24.xml?ContentType=application/vnd.openxmlformats-officedocument.spreadsheetml.worksheet+xml">
        <DigestMethod Algorithm="http://www.w3.org/2001/04/xmlenc#sha256"/>
        <DigestValue>5XgHIl9e8tHSqRd62EHVC3HdeJHffv37KdVCX31kkzw=</DigestValue>
      </Reference>
      <Reference URI="/xl/worksheets/sheet25.xml?ContentType=application/vnd.openxmlformats-officedocument.spreadsheetml.worksheet+xml">
        <DigestMethod Algorithm="http://www.w3.org/2001/04/xmlenc#sha256"/>
        <DigestValue>T8VvUmOmbVmppkaYiSFlQXXMhOzYHhi576mMLEEDlVs=</DigestValue>
      </Reference>
      <Reference URI="/xl/worksheets/sheet26.xml?ContentType=application/vnd.openxmlformats-officedocument.spreadsheetml.worksheet+xml">
        <DigestMethod Algorithm="http://www.w3.org/2001/04/xmlenc#sha256"/>
        <DigestValue>k4EEfZKAerpKsO0Ic9/SNxeUZa+IU21qK5VWqjAozMA=</DigestValue>
      </Reference>
      <Reference URI="/xl/worksheets/sheet27.xml?ContentType=application/vnd.openxmlformats-officedocument.spreadsheetml.worksheet+xml">
        <DigestMethod Algorithm="http://www.w3.org/2001/04/xmlenc#sha256"/>
        <DigestValue>jCG/bsX40UsHIXhXS8ml0uDiWHJzOlR+Y3vXnwwWdL0=</DigestValue>
      </Reference>
      <Reference URI="/xl/worksheets/sheet3.xml?ContentType=application/vnd.openxmlformats-officedocument.spreadsheetml.worksheet+xml">
        <DigestMethod Algorithm="http://www.w3.org/2001/04/xmlenc#sha256"/>
        <DigestValue>kXLtUByMHUf2i1+uzPghQtlAcXqLYGGzsdMRcHigoMA=</DigestValue>
      </Reference>
      <Reference URI="/xl/worksheets/sheet4.xml?ContentType=application/vnd.openxmlformats-officedocument.spreadsheetml.worksheet+xml">
        <DigestMethod Algorithm="http://www.w3.org/2001/04/xmlenc#sha256"/>
        <DigestValue>o8WHgb/8LdXEQ67/fkDqz//atgeZQkE950Fs3uS5d/A=</DigestValue>
      </Reference>
      <Reference URI="/xl/worksheets/sheet5.xml?ContentType=application/vnd.openxmlformats-officedocument.spreadsheetml.worksheet+xml">
        <DigestMethod Algorithm="http://www.w3.org/2001/04/xmlenc#sha256"/>
        <DigestValue>Q620p42YCYTArGVuEJUulY2n/KglUEsL/1JhuIBGBfk=</DigestValue>
      </Reference>
      <Reference URI="/xl/worksheets/sheet6.xml?ContentType=application/vnd.openxmlformats-officedocument.spreadsheetml.worksheet+xml">
        <DigestMethod Algorithm="http://www.w3.org/2001/04/xmlenc#sha256"/>
        <DigestValue>CIhS33vo0gl5vUzyBMb9EY9Xl02NZODOn6z2tLdc2p0=</DigestValue>
      </Reference>
      <Reference URI="/xl/worksheets/sheet7.xml?ContentType=application/vnd.openxmlformats-officedocument.spreadsheetml.worksheet+xml">
        <DigestMethod Algorithm="http://www.w3.org/2001/04/xmlenc#sha256"/>
        <DigestValue>tv3xEZdP80VFiW67bEiUZdxd4rFYdrVmMqZoSxNGcak=</DigestValue>
      </Reference>
      <Reference URI="/xl/worksheets/sheet8.xml?ContentType=application/vnd.openxmlformats-officedocument.spreadsheetml.worksheet+xml">
        <DigestMethod Algorithm="http://www.w3.org/2001/04/xmlenc#sha256"/>
        <DigestValue>8c0qUBZDc2lUmOOILT/VrsfpYW4Eq0b3rVkdxbeI+NE=</DigestValue>
      </Reference>
      <Reference URI="/xl/worksheets/sheet9.xml?ContentType=application/vnd.openxmlformats-officedocument.spreadsheetml.worksheet+xml">
        <DigestMethod Algorithm="http://www.w3.org/2001/04/xmlenc#sha256"/>
        <DigestValue>k49OHu7rAZDEyfk+OdjGI1HeqTQXoJJ5+aw8bI4tnwk=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2021-11-11T21:36:04Z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{65237113-31A1-49CF-B29F-3B8A1A4C7150}</SetupID>
          <SignatureText>Giuseppe Saurini</SignatureText>
          <SignatureImage/>
          <SignatureComments/>
          <WindowsVersion>10.0</WindowsVersion>
          <OfficeVersion>16.0.14527/23</OfficeVersion>
          <ApplicationVersion>16.0.14527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2021-11-11T21:36:04Z</xd:SigningTime>
          <xd:SigningCertificate>
            <xd:Cert>
              <xd:CertDigest>
                <DigestMethod Algorithm="http://www.w3.org/2001/04/xmlenc#sha256"/>
                <DigestValue>FZO6I+W1q7+plu59BdIBAnZ43Vm8tOs91lDDq/yS3hA=</DigestValue>
              </xd:CertDigest>
              <xd:IssuerSerial>
                <X509IssuerName>CN=CA-VIT S.A., O=VIT S.A., C=PY, SERIALNUMBER=RUC 80080099-0</X509IssuerName>
                <X509SerialNumber>165172837616274408503277127352340685823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  <Object Id="idValidSigLnImg">AQAAAGwAAAAAAAAAAAAAAAcBAAB/AAAAAAAAAAAAAAD8GwAAkQ0AACBFTUYAAAEAvBsAAKoAAAAGAAAAAAAAAAAAAAAAAAAAgAcAADgEAAAJAgAAJQEAAAAAAAAAAAAAAAAAACjzBwCIeA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/AAAAAAAAAAAAAAAI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////AAAAAAAlAAAADAAAAAEAAABMAAAAZAAAAAAAAAAAAAAABwEAAH8AAAAAAAAAAAAAAAgBAACAAAAAIQDwAAAAAAAAAAAAAACAPwAAAAAAAAAAAACAPwAAAAAAAAAAAAAAAAAAAAAAAAAAAAAAAAAAAAAAAAAAJQAAAAwAAAAAAACAKAAAAAwAAAABAAAAJwAAABgAAAABAAAAAAAAAP///wAAAAAAJQAAAAwAAAABAAAATAAAAGQAAAAAAAAAAAAAAAcBAAB/AAAAAAAAAAAAAAAI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MAZQBnAG8AZQAgAHUAaQAAAAAAAAAAAAAAAAAAAAAAAAAAAAAAAAAAAAAAAAAAAAAAAAAAAAAAAAAAAAAAAAAAAAAALvJbdvBegHWQiS0EaltLYTjO8gAgJPoRAAAAAFAk+hEAAAAAoKIzYCTO8gCgojNgAgAAADDO8gBtXxRgxBR2QwEAAADE/3hgkAP5ESWhL4+AXvERhF8UYMT/eGAAAAAAxBR2YNSC6aio9u4RnM3yAEnxW3bsy/IAAAAAAAAAW3YAAAAA9f///wAAAAAAAAAAAAAAAJABAAAAAAABAAAAAHMAZQBnAG8AZQAgAHUAaQCjNg7cUMzyAB2AMnYAAIB1RMzyAAAAAABMzPIAAAAAAESivmAAAIB1AAAAABMAFABqW0th8F6AdWTM8gBk9Qx2AAAAAJgoNwT41IF1ZHYACAAAAAAlAAAADAAAAAEAAAAYAAAADAAAAAAAAAASAAAADAAAAAEAAAAeAAAAGAAAAL0AAAAEAAAA9wAAABEAAAAlAAAADAAAAAEAAABUAAAAiAAAAL4AAAAEAAAA9QAAABAAAAABAAAAVRXZQXsJ2UG+AAAABAAAAAoAAABMAAAAAAAAAAAAAAAAAAAA//////////9gAAAAMQAxAC8AMQAxAC8AMgAwADIAMQAGAAAABgAAAAQAAAAGAAAABgAAAAQAAAAGAAAABgAAAAYAAAAGAAAASwAAAEAAAAAwAAAABQAAACAAAAABAAAAAQAAABAAAAAAAAAAAAAAAAgBAACAAAAAAAAAAAAAAAAIAQAAgAAAAFIAAABwAQAAAgAAABAAAAAHAAAAAAAAAAAAAAC8AgAAAAAAAAECAiJTAHkAcwB0AGUAbQAAAAAAAAAAAAAAAAAAAAAAAAAAAAAAAAAAAAAAAAAAAAAAAAAAAAAAAAAAAAAAAAAAAAAAAACQdwkAAADIOjQEAAAAAJCJLQSQiS0EQFtLYQAAAABOW0thAAAAAAAAAAAAAAAAAAAAAAAAAAB4ii0EAAAAAAAAAAAAAAAAAAAAAAAAAAAAAAAAAAAAAAAAAAAAAAAAAAAAAAAAAAAAAAAAAAAAAAAAAAAAAAAAaITxAGN5DdwAAJp3XIXxAAjSjHeQiS0ERKK+YAAAAAAY04x3//8AAAAAAAD704x3+9OMd4yF8QCQhfEAQFtLYQAAAAAAAAAAAAAAAAAAAADRijF2CQAAAAcAAADEhfEAxIXxAAACAAD8////AQAAAAAAAAAAAAAAAAAAAAAAAAAAAAAAmCg3B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PEALvJbdpxN8QCQYg5gsh0Ko4kiLI9oMm9gOIelJAAAAADQpF0kOErxADiHpST/////aDJvYLNOHWDwDW9g2E3xAAAAAACkFHZg0KRdJKQUdmDwDW9gRErxAPFHHWDwDW9gAQAAAIwA6qgDAAAAVEvxAEnxW3akSfEABwAAAAAAW3bMSfEA4P///wAAAAAAAAAAAAAAAJABAAAAAAABAAAAAGEAcgBpAGEAbAAAAAAAAAAAAAAAAAAAAAAAAAAAAAAABgAAAAAAAADRijF2AAAAAAYAAAAIS/EACEvxAAACAAD8////AQAAAAAAAAAAAAAAAAAAAJgoNwT41IF1ZHYACAAAAAAlAAAADAAAAAMAAAAYAAAADAAAAAAAAAASAAAADAAAAAEAAAAWAAAADAAAAAgAAABUAAAAVAAAAAoAAAAnAAAAHgAAAEoAAAABAAAAVRXZQXsJ2U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gAAAARwAAACkAAAAzAAAAeAAAABUAAAAhAPAAAAAAAAAAAAAAAIA/AAAAAAAAAAAAAIA/AAAAAAAAAAAAAAAAAAAAAAAAAAAAAAAAAAAAAAAAAAAlAAAADAAAAAAAAIAoAAAADAAAAAQAAABSAAAAcAEAAAQAAADw////AAAAAAAAAAAAAAAAkAEAAAAAAAEAAAAAcwBlAGcAbwBlACAAdQBpAAAAAAAAAAAAAAAAAAAAAAAAAAAAAAAAAAAAAAAAAAAAAAAAAAAAAAAAAAAAAAAAAAAA8QAu8lt2AAAAAFbVuDClDgoY61FRXgEAAAAYSvEAIA0AhAAAAAB82/asbEnxAM2GxWCYGTUGIGTjEW0mLI8CAAAALEvxAOOiM2D/////OEvxABp1GmAtJCyPLQAAAAxQ8QDrcBpgmADqqAAAAABgS/EASfFbdrBJ8QAHAAAAAABbdlCqkx3w////AAAAAAAAAAAAAAAAkAEAAAAAAAEAAAAAcwBlAGcAbwBlACAAdQBpAAAAAAAAAAAAAAAAAAAAAAAAAAAA0YoxdgAAAAAJAAAAFEvxABRL8QAAAgAA/P///wEAAAAAAAAAAAAAAAAAAAAAAAAAAAAAAJgoNwRkdgAIAAAAACUAAAAMAAAABAAAABgAAAAMAAAAAAAAABIAAAAMAAAAAQAAAB4AAAAYAAAAKQAAADMAAAChAAAASAAAACUAAAAMAAAABAAAAFQAAACsAAAAKgAAADMAAACfAAAARwAAAAEAAABVFdlBewnZQSoAAAAzAAAAEAAAAEwAAAAAAAAAAAAAAAAAAAD//////////2wAAABHAGkAdQBzAGUAcABwAGUAIABTAGEAdQByAGkAbgBpAAsAAAAEAAAACQAAAAcAAAAIAAAACQAAAAkAAAAIAAAABAAAAAkAAAAIAAAACQAAAAYAAAAEAAAACQAAAAQAAABLAAAAQAAAADAAAAAFAAAAIAAAAAEAAAABAAAAEAAAAAAAAAAAAAAACAEAAIAAAAAAAAAAAAAAAAgBAACAAAAAJQAAAAwAAAACAAAAJwAAABgAAAAFAAAAAAAAAP///wAAAAAAJQAAAAwAAAAFAAAATAAAAGQAAAAAAAAAUAAAAAcBAAB8AAAAAAAAAFAAAAAIAQAALQAAACEA8AAAAAAAAAAAAAAAgD8AAAAAAAAAAAAAgD8AAAAAAAAAAAAAAAAAAAAAAAAAAAAAAAAAAAAAAAAAACUAAAAMAAAAAAAAgCgAAAAMAAAABQAAACcAAAAYAAAABQAAAAAAAAD///8AAAAAACUAAAAMAAAABQAAAEwAAABkAAAACQAAAFAAAAD+AAAAXAAAAAkAAABQAAAA9gAAAA0AAAAhAPAAAAAAAAAAAAAAAIA/AAAAAAAAAAAAAIA/AAAAAAAAAAAAAAAAAAAAAAAAAAAAAAAAAAAAAAAAAAAlAAAADAAAAAAAAIAoAAAADAAAAAUAAAAlAAAADAAAAAEAAAAYAAAADAAAAAAAAAASAAAADAAAAAEAAAAeAAAAGAAAAAkAAABQAAAA/wAAAF0AAAAlAAAADAAAAAEAAABUAAAArAAAAAoAAABQAAAAYQAAAFwAAAABAAAAVRXZQXsJ2UEKAAAAUAAAABAAAABMAAAAAAAAAAAAAAAAAAAA//////////9sAAAARwBpAHUAcwBlAHAAcABlACAAUwBhAHUAcgBpAG4AaQAIAAAAAwAAAAcAAAAFAAAABgAAAAcAAAAHAAAABgAAAAMAAAAGAAAABgAAAAcAAAAEAAAAAwAAAAcAAAADAAAASwAAAEAAAAAwAAAABQAAACAAAAABAAAAAQAAABAAAAAAAAAAAAAAAAgBAACAAAAAAAAAAAAAAAAIAQAAgAAAACUAAAAMAAAAAgAAACcAAAAYAAAABQAAAAAAAAD///8AAAAAACUAAAAMAAAABQAAAEwAAABkAAAACQAAAGAAAAD+AAAAbAAAAAkAAABgAAAA9gAAAA0AAAAhAPAAAAAAAAAAAAAAAIA/AAAAAAAAAAAAAIA/AAAAAAAAAAAAAAAAAAAAAAAAAAAAAAAAAAAAAAAAAAAlAAAADAAAAAAAAIAoAAAADAAAAAUAAAAlAAAADAAAAAEAAAAYAAAADAAAAAAAAAASAAAADAAAAAEAAAAeAAAAGAAAAAkAAABgAAAA/wAAAG0AAAAlAAAADAAAAAEAAABUAAAAiAAAAAoAAABgAAAAPwAAAGwAAAABAAAAVRXZQXsJ2UEKAAAAYAAAAAoAAABMAAAAAAAAAAAAAAAAAAAA//////////9gAAAAUAByAGUAcwBpAGQAZQBuAHQAZQAGAAAABAAAAAYAAAAFAAAAAwAAAAcAAAAGAAAABwAAAAQAAAAGAAAASwAAAEAAAAAwAAAABQAAACAAAAABAAAAAQAAABAAAAAAAAAAAAAAAAgBAACAAAAAAAAAAAAAAAAIAQAAgAAAACUAAAAMAAAAAgAAACcAAAAYAAAABQAAAAAAAAD///8AAAAAACUAAAAMAAAABQAAAEwAAABkAAAACQAAAHAAAAD+AAAAfAAAAAkAAABwAAAA9gAAAA0AAAAhAPAAAAAAAAAAAAAAAIA/AAAAAAAAAAAAAIA/AAAAAAAAAAAAAAAAAAAAAAAAAAAAAAAAAAAAAAAAAAAlAAAADAAAAAAAAIAoAAAADAAAAAUAAAAlAAAADAAAAAEAAAAYAAAADAAAAAAAAAASAAAADAAAAAEAAAAWAAAADAAAAAAAAABUAAAASAEAAAoAAABwAAAA/QAAAHwAAAABAAAAVRXZQXsJ2UEKAAAAcAAAACoAAABMAAAABAAAAAkAAABwAAAA/wAAAH0AAACgAAAARgBpAHIAbQBhAGQAbwAgAHAAbwByADoAIABHAEkAVQBTAEUAUABQAEUAIABBAE4AVABPAE4ASQBPACAAUwBBAFUAUgBJAE4ASQAgAEIAVQBFAFkABgAAAAMAAAAEAAAACQAAAAYAAAAHAAAABwAAAAMAAAAHAAAABwAAAAQAAAADAAAAAwAAAAgAAAADAAAACAAAAAYAAAAGAAAABgAAAAYAAAAGAAAAAwAAAAcAAAAIAAAABgAAAAkAAAAIAAAAAwAAAAkAAAADAAAABgAAAAcAAAAIAAAABwAAAAMAAAAIAAAAAwAAAAMAAAAGAAAACAAAAAYAAAAFAAAAFgAAAAwAAAAAAAAAJQAAAAwAAAACAAAADgAAABQAAAAAAAAAEAAAABQAAAA=</Object>
  <Object Id="idInvalidSigLnImg">AQAAAGwAAAAAAAAAAAAAAAcBAAB/AAAAAAAAAAAAAAD8GwAAkQ0AACBFTUYAAAEAKCEAALEAAAAGAAAAAAAAAAAAAAAAAAAAgAcAADgEAAAJAgAAJQEAAAAAAAAAAAAAAAAAACjzBwCIeAQ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/AAAAAAAAAAAAAAAIAQAAgAAAACEA8AAAAAAAAAAAAAAAgD8AAAAAAAAAAAAAgD8AAAAAAAAAAAAAAAAAAAAAAAAAAAAAAAAAAAAAAAAAACUAAAAMAAAAAAAAgCgAAAAMAAAAAQAAACcAAAAYAAAAAQAAAAAAAADw8PAAAAAAACUAAAAMAAAAAQAAAEwAAABkAAAAAAAAAAAAAAAHAQAAfwAAAAAAAAAAAAAACAEAAIAAAAAhAPAAAAAAAAAAAAAAAIA/AAAAAAAAAAAAAIA/AAAAAAAAAAAAAAAAAAAAAAAAAAAAAAAAAAAAAAAAAAAlAAAADAAAAAAAAIAoAAAADAAAAAEAAAAnAAAAGAAAAAEAAAAAAAAA////AAAAAAAlAAAADAAAAAEAAABMAAAAZAAAAAAAAAAAAAAABwEAAH8AAAAAAAAAAAAAAAgBAACAAAAAIQDwAAAAAAAAAAAAAACAPwAAAAAAAAAAAACAPwAAAAAAAAAAAAAAAAAAAAAAAAAAAAAAAAAAAAAAAAAAJQAAAAwAAAAAAACAKAAAAAwAAAABAAAAJwAAABgAAAABAAAAAAAAAP///wAAAAAAJQAAAAwAAAABAAAATAAAAGQAAAAAAAAAAAAAAAcBAAB/AAAAAAAAAAAAAAAI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LvJbdvBegHWQiS0EaltLYTjO8gAgJPoRAAAAAFAk+hEAAAAAoKIzYCTO8gCgojNgAgAAADDO8gBtXxRgxBR2QwEAAADE/3hgkAP5ESWhL4+AXvERhF8UYMT/eGAAAAAAxBR2YNSC6aio9u4RnM3yAEnxW3bsy/IAAAAAAAAAW3YAAAAA9f///wAAAAAAAAAAAAAAAJABAAAAAAABAAAAAHMAZQBnAG8AZQAgAHUAaQCjNg7cUMzyAB2AMnYAAIB1RMzyAAAAAABMzPIAAAAAAESivmAAAIB1AAAAABMAFABqW0th8F6AdWTM8gBk9Qx2AAAAAJgoNwT41IF1ZHYACAAAAAAlAAAADAAAAAEAAAAYAAAADAAAAP8AAAASAAAADAAAAAEAAAAeAAAAGAAAACIAAAAEAAAAcgAAABEAAAAlAAAADAAAAAEAAABUAAAAqAAAACMAAAAEAAAAcAAAABAAAAABAAAAVRXZQXsJ2UEjAAAABAAAAA8AAABMAAAAAAAAAAAAAAAAAAAA//////////9sAAAARgBpAHIAbQBhACAAbgBvACAAdgDhAGwAaQBkAGEAAAAGAAAAAwAAAAQAAAAJAAAABgAAAAMAAAAHAAAABwAAAAMAAAAFAAAABgAAAAMAAAADAAAABwAAAAYAAABLAAAAQAAAADAAAAAFAAAAIAAAAAEAAAABAAAAEAAAAAAAAAAAAAAACAEAAIAAAAAAAAAAAAAAAAgBAACAAAAAUgAAAHABAAACAAAAEAAAAAcAAAAAAAAAAAAAALwCAAAAAAAAAQICIlMAeQBzAHQAZQBtAAAAAAAAAAAAAAAAAAAAAAAAAAAAAAAAAAAAAAAAAAAAAAAAAAAAAAAAAAAAAAAAAAAAAAAAAJB3CQAAAMg6NAQAAAAAkIktBJCJLQRAW0thAAAAAE5bS2EAAAAAAAAAAAAAAAAAAAAAAAAAAHiKLQQAAAAAAAAAAAAAAAAAAAAAAAAAAAAAAAAAAAAAAAAAAAAAAAAAAAAAAAAAAAAAAAAAAAAAAAAAAAAAAABohPEAY3kN3AAAmndchfEACNKMd5CJLQREor5gAAAAABjTjHf//wAAAAAAAPvTjHf704x3jIXxAJCF8QBAW0thAAAAAAAAAAAAAAAAAAAAANGKMXYJAAAABwAAAMSF8QDEhfEAAAIAAPz///8BAAAAAAAAAAAAAAAAAAAAAAAAAAAAAACYKDcE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8QAu8lt2nE3xAJBiDmCyHQqjiSIsj2gyb2A4h6UkAAAAANCkXSQ4SvEAOIelJP////9oMm9gs04dYPANb2DYTfEAAAAAAKQUdmDQpF0kpBR2YPANb2BESvEA8UcdYPANb2ABAAAAjADqqAMAAABUS/EASfFbdqRJ8QAHAAAAAABbdsxJ8QDg////AAAAAAAAAAAAAAAAkAEAAAAAAAEAAAAAYQByAGkAYQBsAAAAAAAAAAAAAAAAAAAAAAAAAAAAAAAGAAAAAAAAANGKMXYAAAAABgAAAAhL8QAIS/EAAAIAAPz///8BAAAAAAAAAAAAAAAAAAAAmCg3BPjUgXVkdgAIAAAAACUAAAAMAAAAAwAAABgAAAAMAAAAAAAAABIAAAAMAAAAAQAAABYAAAAMAAAACAAAAFQAAABUAAAACgAAACcAAAAeAAAASgAAAAEAAABVFdlBewnZ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KAAAABHAAAAKQAAADMAAAB4AAAAFQAAACEA8AAAAAAAAAAAAAAAgD8AAAAAAAAAAAAAgD8AAAAAAAAAAAAAAAAAAAAAAAAAAAAAAAAAAAAAAAAAACUAAAAMAAAAAAAAgCgAAAAMAAAABAAAAFIAAABwAQAABAAAAPD///8AAAAAAAAAAAAAAACQAQAAAAAAAQAAAABzAGUAZwBvAGUAIAB1AGkAAAAAAAAAAAAAAAAAAAAAAAAAAAAAAAAAAAAAAAAAAAAAAAAAAAAAAAAAAAAAAAAAAADxAC7yW3YAAAAAVtW4MKUOChjrUVFeAQAAABhK8QAgDQCEAAAAAHzb9qxsSfEAzYbFYJgZNQYgZOMRbSYsjwIAAAAsS/EA46IzYP////84S/EAGnUaYC0kLI8tAAAADFDxAOtwGmCYAOqoAAAAAGBL8QBJ8Vt2sEnxAAcAAAAAAFt2UKqTHfD///8AAAAAAAAAAAAAAACQAQAAAAAAAQAAAABzAGUAZwBvAGUAIAB1AGkAAAAAAAAAAAAAAAAAAAAAAAAAAADRijF2AAAAAAkAAAAUS/EAFEvxAAACAAD8////AQAAAAAAAAAAAAAAAAAAAAAAAAAAAAAAmCg3BGR2AAgAAAAAJQAAAAwAAAAEAAAAGAAAAAwAAAAAAAAAEgAAAAwAAAABAAAAHgAAABgAAAApAAAAMwAAAKEAAABIAAAAJQAAAAwAAAAEAAAAVAAAAKwAAAAqAAAAMwAAAJ8AAABHAAAAAQAAAFUV2UF7CdlBKgAAADMAAAAQAAAATAAAAAAAAAAAAAAAAAAAAP//////////bAAAAEcAaQB1AHMAZQBwAHAAZQAgAFMAYQB1AHIAaQBuAGkACwAAAAQAAAAJAAAABwAAAAgAAAAJAAAACQAAAAgAAAAEAAAACQAAAAgAAAAJAAAABgAAAAQAAAAJAAAABAAAAEsAAABAAAAAMAAAAAUAAAAgAAAAAQAAAAEAAAAQAAAAAAAAAAAAAAAIAQAAgAAAAAAAAAAAAAAACAEAAIAAAAAlAAAADAAAAAIAAAAnAAAAGAAAAAUAAAAAAAAA////AAAAAAAlAAAADAAAAAUAAABMAAAAZAAAAAAAAABQAAAABwEAAHwAAAAAAAAAUAAAAAgBAAAtAAAAIQDwAAAAAAAAAAAAAACAPwAAAAAAAAAAAACAPwAAAAAAAAAAAAAAAAAAAAAAAAAAAAAAAAAAAAAAAAAAJQAAAAwAAAAAAACAKAAAAAwAAAAFAAAAJwAAABgAAAAFAAAAAAAAAP///wAAAAAAJQAAAAwAAAAFAAAATAAAAGQAAAAJAAAAUAAAAP4AAABcAAAACQAAAFAAAAD2AAAADQAAACEA8AAAAAAAAAAAAAAAgD8AAAAAAAAAAAAAgD8AAAAAAAAAAAAAAAAAAAAAAAAAAAAAAAAAAAAAAAAAACUAAAAMAAAAAAAAgCgAAAAMAAAABQAAACUAAAAMAAAAAQAAABgAAAAMAAAAAAAAABIAAAAMAAAAAQAAAB4AAAAYAAAACQAAAFAAAAD/AAAAXQAAACUAAAAMAAAAAQAAAFQAAACsAAAACgAAAFAAAABhAAAAXAAAAAEAAABVFdlBewnZQQoAAABQAAAAEAAAAEwAAAAAAAAAAAAAAAAAAAD//////////2wAAABHAGkAdQBzAGUAcABwAGUAIABTAGEAdQByAGkAbgBpAAgAAAADAAAABwAAAAUAAAAGAAAABwAAAAcAAAAGAAAAAwAAAAYAAAAGAAAABwAAAAQAAAADAAAABwAAAAMAAABLAAAAQAAAADAAAAAFAAAAIAAAAAEAAAABAAAAEAAAAAAAAAAAAAAACAEAAIAAAAAAAAAAAAAAAAgBAACAAAAAJQAAAAwAAAACAAAAJwAAABgAAAAFAAAAAAAAAP///wAAAAAAJQAAAAwAAAAFAAAATAAAAGQAAAAJAAAAYAAAAP4AAABsAAAACQAAAGAAAAD2AAAADQAAACEA8AAAAAAAAAAAAAAAgD8AAAAAAAAAAAAAgD8AAAAAAAAAAAAAAAAAAAAAAAAAAAAAAAAAAAAAAAAAACUAAAAMAAAAAAAAgCgAAAAMAAAABQAAACUAAAAMAAAAAQAAABgAAAAMAAAAAAAAABIAAAAMAAAAAQAAAB4AAAAYAAAACQAAAGAAAAD/AAAAbQAAACUAAAAMAAAAAQAAAFQAAACIAAAACgAAAGAAAAA/AAAAbAAAAAEAAABVFdlBewnZQQoAAABgAAAACgAAAEwAAAAAAAAAAAAAAAAAAAD//////////2AAAABQAHIAZQBzAGkAZABlAG4AdABlAAYAAAAEAAAABgAAAAUAAAADAAAABwAAAAYAAAAHAAAABAAAAAYAAABLAAAAQAAAADAAAAAFAAAAIAAAAAEAAAABAAAAEAAAAAAAAAAAAAAACAEAAIAAAAAAAAAAAAAAAAgBAACAAAAAJQAAAAwAAAACAAAAJwAAABgAAAAFAAAAAAAAAP///wAAAAAAJQAAAAwAAAAFAAAATAAAAGQAAAAJAAAAcAAAAP4AAAB8AAAACQAAAHAAAAD2AAAADQAAACEA8AAAAAAAAAAAAAAAgD8AAAAAAAAAAAAAgD8AAAAAAAAAAAAAAAAAAAAAAAAAAAAAAAAAAAAAAAAAACUAAAAMAAAAAAAAgCgAAAAMAAAABQAAACUAAAAMAAAAAQAAABgAAAAMAAAAAAAAABIAAAAMAAAAAQAAABYAAAAMAAAAAAAAAFQAAABIAQAACgAAAHAAAAD9AAAAfAAAAAEAAABVFdlBewnZQQoAAABwAAAAKgAAAEwAAAAEAAAACQAAAHAAAAD/AAAAfQAAAKAAAABGAGkAcgBtAGEAZABvACAAcABvAHIAOgAgAEcASQBVAFMARQBQAFAARQAgAEEATgBUAE8ATgBJAE8AIABTAEEAVQBSAEkATgBJACAAQgBVAEUAWQAGAAAAAwAAAAQAAAAJAAAABgAAAAcAAAAHAAAAAwAAAAcAAAAHAAAABAAAAAMAAAADAAAACAAAAAMAAAAIAAAABgAAAAYAAAAGAAAABgAAAAYAAAADAAAABwAAAAgAAAAGAAAACQAAAAgAAAADAAAACQAAAAMAAAAGAAAABwAAAAgAAAAHAAAAAwAAAAgAAAADAAAAAwAAAAYAAAAIAAAABgAAAAUAAAAWAAAADAAAAAAAAAAlAAAADAAAAAIAAAAOAAAAFAAAAAAAAAAQAAAAFAAAAA==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MlUi4h8F1dzKeaaqMQVfWRNYSBx1BATH64nCrw/pHWY=</DigestValue>
    </Reference>
    <Reference Type="http://www.w3.org/2000/09/xmldsig#Object" URI="#idOfficeObject">
      <DigestMethod Algorithm="http://www.w3.org/2001/04/xmlenc#sha256"/>
      <DigestValue>FTlRC+c/uGr8bK+HWZ6vtNKFFQgVFxrUPrJhcnn0uwI=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vLPNxvK0tUnxe7bfHmg2ImSmyTcKkiqAiBlfw0bgvu0=</DigestValue>
    </Reference>
    <Reference Type="http://www.w3.org/2000/09/xmldsig#Object" URI="#idValidSigLnImg">
      <DigestMethod Algorithm="http://www.w3.org/2001/04/xmlenc#sha256"/>
      <DigestValue>BZHwxuu1n8MB5z+46Sxl4JadGxjMz+JA8GyKr6QK6GM=</DigestValue>
    </Reference>
    <Reference Type="http://www.w3.org/2000/09/xmldsig#Object" URI="#idInvalidSigLnImg">
      <DigestMethod Algorithm="http://www.w3.org/2001/04/xmlenc#sha256"/>
      <DigestValue>2/bKPKGmymN9zvuqJlm8cZijhGGPqf3VpImv56m6OIU=</DigestValue>
    </Reference>
  </SignedInfo>
  <SignatureValue>SIpZCoTAMWNPbfcOgXP8ks42MntlPPc/UoRUieIdaKuxCqN7AzdPwpa60H/H9gCeOe/qClB6eW81
wa4TijCehp9cZot2jCn7E/4fpiqQhTyVozJdzATvz/dFapZJENePNoDdU1+dPiB9l29deM76UBl9
x8ysmnFz98LYYa+JVz4HogAylm1MUsT3ZAj9rUxGVEULhA8HQuTSjtYe/2p3HF2Ssup6L1qsxsM4
HB1+UtkMTkrFQvJavyR3h5IGTdnKeKrsWXzvqSTf/9L+vIIsOmOd3rJGc+GOHeMxOUEtgBzwm3Up
SiiNZzwnUEvj6lZHKt4g8Wv7vx7ndE8LPULFpg==</SignatureValue>
  <KeyInfo>
    <X509Data>
      <X509Certificate>MIIH9DCCBdygAwIBAgIIUtUs/w76PIAwDQYJKoZIhvcNAQELBQAwWzEXMBUGA1UEBRMOUlVDIDgwMDUwMTcyLTExGjAYBgNVBAMTEUNBLURPQ1VNRU5UQSBTLkEuMRcwFQYDVQQKEw5ET0NVTUVOVEEgUy5BLjELMAkGA1UEBhMCUFkwHhcNMjEwNzEzMTk1MDM4WhcNMjMwNzEzMjAwMDM4WjCBjzELMAkGA1UEBhMCUFkxEDAOBgNVBAQMB1BFUkVJUkExEjAQBgNVBAUTCUNJMTU0Nzk1ODESMBAGA1UEKgwJU0FEWSBTTUlEMRcwFQYDVQQKDA5QRVJTT05BIEZJU0lDQTERMA8GA1UECwwIRklSTUEgRjIxGjAYBgNVBAMMEVNBRFkgU01JRCBQRVJFSVJBMIIBIjANBgkqhkiG9w0BAQEFAAOCAQ8AMIIBCgKCAQEArt41jT0GieWkuyfrfvkSLWbpUv4h6xmCwXZu+NE4qktvu+e+Hbx7hYCeyZsjgD47+ZOYpJer4/57Gp95icMpwFI8WDd31Cg7w4Yu2j+oZSEyKvL5tpa2x0RR3FdnsNu9vu5xziRk6BZ48nb701+Hp6inkVOgF6UPl9RDeddz3mgDRflWG4hfZluMaqfs6uMdMQ6F+nez9VXmf2YX72TUzCSxzI9F1QHHhPozMy8bnOnhQkKrssStO5gpSxwrl9OEaCQDYbNd1IK1T66148LmektBBqiDI099RFLUYXTrlcBuSSqWU7dt1mC+V0/c/AFU8O6jW1fLapXzx2VR5pY2BQIDAQABo4IDhTCCA4EwDAYDVR0TAQH/BAIwADAOBgNVHQ8BAf8EBAMCBeAwKgYDVR0lAQH/BCAwHgYIKwYBBQUHAwEGCCsGAQUFBwMCBggrBgEFBQcDBDAdBgNVHQ4EFgQUVPthvMLN92wA+cWG7NWsBfWynqM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CkGA1UdEQQiMCCBHnNhZHkucGVyZWlyYUBpbnBvc2l0aXZh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FORXPTGtJOmLsZaKmB5CTme0/+xJkT/FfdwugysWEhSs3ePJmJ3RqsSsGbJCLay1uwUDLXTwNFrO23Qtu3+Huc61jrzZkxqdMzzPToBw2QeoxeTsywerWvbIM04MDczr+OPSe5o5VvyQ+kSS3+FY47ecHIMhYkCn8+zUjcT8lJ701cGSH6PcjjKPOs2yqTCADtS19YauiQeUVcoS0YipSBztVteeXYzu0IVMwsWOHmkwDEtKwuDo07XwSUAnaNRK2qpgLfhU+M8kSsUhcwZ3oMdr2gK/qHMhdDqwzzqHbxCXj2+3m7cpMpeauftQp98qAORlqQixSTgw9hnQ36ItxjVg1cvmImDj8q7qsz5PKzG4INCRYb8eJk9XCVAQi24EeaviLr7imIf5NyRO7as7rWT/Jxle/iaeJgdrUj7eoSZAgjxJoOKwPI34jr07NRUoYBgnXNBOb5YpSTY3UGh1CLIrw2vG6t9YYimneJfJdjuoymv56BrmfYMgKGj59aQ5lSVQSJVsfznkSj7fMVCs8dvdpjfGOS18DQOxDQlZNE8aWPIs21ysE0+YnudfXvIG/yDRGDgPLJspyxPqfi2DnfVBAQ5EJ5jC7Fx79DzQiWPeH915B5vpoX4IfxIcEJqQMWMhk+Qs/el5Qwx7D1AgpsBWAvPjPZ7CyJmK2llI47t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Kzq1yvadexutfyJuiDGZ+qVHi2nPZou+Iyyg+/HW6Mc=</DigestValue>
      </Reference>
      <Reference URI="/xl/calcChain.xml?ContentType=application/vnd.openxmlformats-officedocument.spreadsheetml.calcChain+xml">
        <DigestMethod Algorithm="http://www.w3.org/2001/04/xmlenc#sha256"/>
        <DigestValue>guzETwohbj70WWCgsNxyLHC2tpeQU350EV7BfDHdM4s=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rMLlAni5uA27ai4TDN8G/raWhlfE6WSiTXBHi4C7iUw=</DigestValue>
      </Reference>
      <Reference URI="/xl/drawings/drawing1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2.xml?ContentType=application/vnd.openxmlformats-officedocument.drawing+xml">
        <DigestMethod Algorithm="http://www.w3.org/2001/04/xmlenc#sha256"/>
        <DigestValue>r2wxVhJ/4Rg/8XFdpUMIVKhowU8I3oiWPF/Nakz7+Fc=</DigestValue>
      </Reference>
      <Reference URI="/xl/drawings/drawing3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4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5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6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7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Z8l1eO0DKrwfmPeF+M580sN+u7oLgk0qjIszfFmq7Lo=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media/image1.png?ContentType=image/png">
        <DigestMethod Algorithm="http://www.w3.org/2001/04/xmlenc#sha256"/>
        <DigestValue>TlzBI7e/Ism4kh/8vbQKWFG+u2P2KUExVHsgm6INjj4=</DigestValue>
      </Reference>
      <Reference URI="/xl/media/image2.emf?ContentType=image/x-emf">
        <DigestMethod Algorithm="http://www.w3.org/2001/04/xmlenc#sha256"/>
        <DigestValue>/ctEWjSFcX+4aV+of5IFI4sKIMgI3C/qHpHQPftB4eI=</DigestValue>
      </Reference>
      <Reference URI="/xl/media/image3.emf?ContentType=image/x-emf">
        <DigestMethod Algorithm="http://www.w3.org/2001/04/xmlenc#sha256"/>
        <DigestValue>CpTXJhPZ3wPalagDbrnk57Qpg410RsPQ7iirQjDZWN8=</DigestValue>
      </Reference>
      <Reference URI="/xl/media/image4.emf?ContentType=image/x-emf">
        <DigestMethod Algorithm="http://www.w3.org/2001/04/xmlenc#sha256"/>
        <DigestValue>VWP5rsabSeFGcjQFu8+ygERekWh0vMuu8S0Zw7Ex+JM=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sharedStrings.xml?ContentType=application/vnd.openxmlformats-officedocument.spreadsheetml.sharedStrings+xml">
        <DigestMethod Algorithm="http://www.w3.org/2001/04/xmlenc#sha256"/>
        <DigestValue>qHSzFic2RdSi69Avfo0f1HIjbv0lJ2V96eKiuzyrYBI=</DigestValue>
      </Reference>
      <Reference URI="/xl/styles.xml?ContentType=application/vnd.openxmlformats-officedocument.spreadsheetml.styles+xml">
        <DigestMethod Algorithm="http://www.w3.org/2001/04/xmlenc#sha256"/>
        <DigestValue>gUpkZa9v9pZVL9ubZbcJM81bURGRtd1A4ZQOoZ5wSz4=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QZ+NVo66Hqnl+LfyENlc2YvPKdp3F1Q21oz7Nqg+1n4=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oY0oKg4yB0FiSyDpS+lW7ZLMeZcI5wvg+y8nqaThVbI=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1fmFa91eqlc03p+KJgBUJYJthN3BQcgrrqwcG1bl0nw=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tsEfa6lYCY3sfMgHS1HHqkR/RaDlmm9sgfs3ZGQtm3g=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0P1y1QbaNgQnSPbcx/y4eAj5lFaVTu895UGnLzCHva0=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92xlAYbO1j+o80gjAqhGnUGGQm2FRmGYGeX71nL0DO0=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jZ/keuBcE7s1nECu9zunfQ769WRxgDvc+dNkxyVEbPQ=</DigestValue>
      </Reference>
      <Reference URI="/xl/worksheets/sheet10.xml?ContentType=application/vnd.openxmlformats-officedocument.spreadsheetml.worksheet+xml">
        <DigestMethod Algorithm="http://www.w3.org/2001/04/xmlenc#sha256"/>
        <DigestValue>fSzlNTUiiPQTsyxGyzPH2oUjGv4deuLrxNKgMeimprA=</DigestValue>
      </Reference>
      <Reference URI="/xl/worksheets/sheet11.xml?ContentType=application/vnd.openxmlformats-officedocument.spreadsheetml.worksheet+xml">
        <DigestMethod Algorithm="http://www.w3.org/2001/04/xmlenc#sha256"/>
        <DigestValue>CLg+cnWQoomQos3JiIFfiGhaQM0uNhPNplK/AwMcoM8=</DigestValue>
      </Reference>
      <Reference URI="/xl/worksheets/sheet12.xml?ContentType=application/vnd.openxmlformats-officedocument.spreadsheetml.worksheet+xml">
        <DigestMethod Algorithm="http://www.w3.org/2001/04/xmlenc#sha256"/>
        <DigestValue>4hWOuobfSDRkmehKB50qPQOsHn11NGZ5nN5W0Ijlov0=</DigestValue>
      </Reference>
      <Reference URI="/xl/worksheets/sheet13.xml?ContentType=application/vnd.openxmlformats-officedocument.spreadsheetml.worksheet+xml">
        <DigestMethod Algorithm="http://www.w3.org/2001/04/xmlenc#sha256"/>
        <DigestValue>Ytlwt5SoGHXC5U3s0ZBPc2Sa+92NSW/I5BZpn2fHS1U=</DigestValue>
      </Reference>
      <Reference URI="/xl/worksheets/sheet14.xml?ContentType=application/vnd.openxmlformats-officedocument.spreadsheetml.worksheet+xml">
        <DigestMethod Algorithm="http://www.w3.org/2001/04/xmlenc#sha256"/>
        <DigestValue>woQ3nmfrGzrSXAO/WATOVcwfhKjbLCMGmD89ZGHP9eA=</DigestValue>
      </Reference>
      <Reference URI="/xl/worksheets/sheet15.xml?ContentType=application/vnd.openxmlformats-officedocument.spreadsheetml.worksheet+xml">
        <DigestMethod Algorithm="http://www.w3.org/2001/04/xmlenc#sha256"/>
        <DigestValue>LFZwQC/HlYJ7EORyyfZWb3INYSEr1KA2FXZwMuv4n7I=</DigestValue>
      </Reference>
      <Reference URI="/xl/worksheets/sheet16.xml?ContentType=application/vnd.openxmlformats-officedocument.spreadsheetml.worksheet+xml">
        <DigestMethod Algorithm="http://www.w3.org/2001/04/xmlenc#sha256"/>
        <DigestValue>7bTrzXvyPKkt/v3hwksNLC6NjwKP8UBgiyru2GSt6Fw=</DigestValue>
      </Reference>
      <Reference URI="/xl/worksheets/sheet17.xml?ContentType=application/vnd.openxmlformats-officedocument.spreadsheetml.worksheet+xml">
        <DigestMethod Algorithm="http://www.w3.org/2001/04/xmlenc#sha256"/>
        <DigestValue>YS/BPQyFk/qJwV/FaHdtiDjLKxdlHSxiptvxyBCVNRk=</DigestValue>
      </Reference>
      <Reference URI="/xl/worksheets/sheet18.xml?ContentType=application/vnd.openxmlformats-officedocument.spreadsheetml.worksheet+xml">
        <DigestMethod Algorithm="http://www.w3.org/2001/04/xmlenc#sha256"/>
        <DigestValue>9WmGEepghmRtcWLNSH61qiPKnLldLj4n5tCqvaJWSW8=</DigestValue>
      </Reference>
      <Reference URI="/xl/worksheets/sheet19.xml?ContentType=application/vnd.openxmlformats-officedocument.spreadsheetml.worksheet+xml">
        <DigestMethod Algorithm="http://www.w3.org/2001/04/xmlenc#sha256"/>
        <DigestValue>le3EWnv87sJzJIXroo6vSYS2aSAe+7nYf9lh+PKXcTM=</DigestValue>
      </Reference>
      <Reference URI="/xl/worksheets/sheet2.xml?ContentType=application/vnd.openxmlformats-officedocument.spreadsheetml.worksheet+xml">
        <DigestMethod Algorithm="http://www.w3.org/2001/04/xmlenc#sha256"/>
        <DigestValue>B/NYPW5FvdX9vANsQC8iyFnZw9FcuEaw2Z9/xdqA4cE=</DigestValue>
      </Reference>
      <Reference URI="/xl/worksheets/sheet20.xml?ContentType=application/vnd.openxmlformats-officedocument.spreadsheetml.worksheet+xml">
        <DigestMethod Algorithm="http://www.w3.org/2001/04/xmlenc#sha256"/>
        <DigestValue>uRqL8jF0Ad5Chz20qL4voohraLiXYCjscR5sJ/5Dxf0=</DigestValue>
      </Reference>
      <Reference URI="/xl/worksheets/sheet21.xml?ContentType=application/vnd.openxmlformats-officedocument.spreadsheetml.worksheet+xml">
        <DigestMethod Algorithm="http://www.w3.org/2001/04/xmlenc#sha256"/>
        <DigestValue>TRHa/Rk73li/gV5qamb4UmZRBRf0+iu3w8F0c9CSPPQ=</DigestValue>
      </Reference>
      <Reference URI="/xl/worksheets/sheet22.xml?ContentType=application/vnd.openxmlformats-officedocument.spreadsheetml.worksheet+xml">
        <DigestMethod Algorithm="http://www.w3.org/2001/04/xmlenc#sha256"/>
        <DigestValue>ZOrw6d0qJut6gWkpsfkgngFQJIxPuwLQ1gT/loo5cLw=</DigestValue>
      </Reference>
      <Reference URI="/xl/worksheets/sheet23.xml?ContentType=application/vnd.openxmlformats-officedocument.spreadsheetml.worksheet+xml">
        <DigestMethod Algorithm="http://www.w3.org/2001/04/xmlenc#sha256"/>
        <DigestValue>0kwYtjOzt9N4ZrS9sqdY+5DDW50KsZhPcERloqFzzL4=</DigestValue>
      </Reference>
      <Reference URI="/xl/worksheets/sheet24.xml?ContentType=application/vnd.openxmlformats-officedocument.spreadsheetml.worksheet+xml">
        <DigestMethod Algorithm="http://www.w3.org/2001/04/xmlenc#sha256"/>
        <DigestValue>5XgHIl9e8tHSqRd62EHVC3HdeJHffv37KdVCX31kkzw=</DigestValue>
      </Reference>
      <Reference URI="/xl/worksheets/sheet25.xml?ContentType=application/vnd.openxmlformats-officedocument.spreadsheetml.worksheet+xml">
        <DigestMethod Algorithm="http://www.w3.org/2001/04/xmlenc#sha256"/>
        <DigestValue>T8VvUmOmbVmppkaYiSFlQXXMhOzYHhi576mMLEEDlVs=</DigestValue>
      </Reference>
      <Reference URI="/xl/worksheets/sheet26.xml?ContentType=application/vnd.openxmlformats-officedocument.spreadsheetml.worksheet+xml">
        <DigestMethod Algorithm="http://www.w3.org/2001/04/xmlenc#sha256"/>
        <DigestValue>k4EEfZKAerpKsO0Ic9/SNxeUZa+IU21qK5VWqjAozMA=</DigestValue>
      </Reference>
      <Reference URI="/xl/worksheets/sheet27.xml?ContentType=application/vnd.openxmlformats-officedocument.spreadsheetml.worksheet+xml">
        <DigestMethod Algorithm="http://www.w3.org/2001/04/xmlenc#sha256"/>
        <DigestValue>jCG/bsX40UsHIXhXS8ml0uDiWHJzOlR+Y3vXnwwWdL0=</DigestValue>
      </Reference>
      <Reference URI="/xl/worksheets/sheet3.xml?ContentType=application/vnd.openxmlformats-officedocument.spreadsheetml.worksheet+xml">
        <DigestMethod Algorithm="http://www.w3.org/2001/04/xmlenc#sha256"/>
        <DigestValue>kXLtUByMHUf2i1+uzPghQtlAcXqLYGGzsdMRcHigoMA=</DigestValue>
      </Reference>
      <Reference URI="/xl/worksheets/sheet4.xml?ContentType=application/vnd.openxmlformats-officedocument.spreadsheetml.worksheet+xml">
        <DigestMethod Algorithm="http://www.w3.org/2001/04/xmlenc#sha256"/>
        <DigestValue>o8WHgb/8LdXEQ67/fkDqz//atgeZQkE950Fs3uS5d/A=</DigestValue>
      </Reference>
      <Reference URI="/xl/worksheets/sheet5.xml?ContentType=application/vnd.openxmlformats-officedocument.spreadsheetml.worksheet+xml">
        <DigestMethod Algorithm="http://www.w3.org/2001/04/xmlenc#sha256"/>
        <DigestValue>Q620p42YCYTArGVuEJUulY2n/KglUEsL/1JhuIBGBfk=</DigestValue>
      </Reference>
      <Reference URI="/xl/worksheets/sheet6.xml?ContentType=application/vnd.openxmlformats-officedocument.spreadsheetml.worksheet+xml">
        <DigestMethod Algorithm="http://www.w3.org/2001/04/xmlenc#sha256"/>
        <DigestValue>CIhS33vo0gl5vUzyBMb9EY9Xl02NZODOn6z2tLdc2p0=</DigestValue>
      </Reference>
      <Reference URI="/xl/worksheets/sheet7.xml?ContentType=application/vnd.openxmlformats-officedocument.spreadsheetml.worksheet+xml">
        <DigestMethod Algorithm="http://www.w3.org/2001/04/xmlenc#sha256"/>
        <DigestValue>tv3xEZdP80VFiW67bEiUZdxd4rFYdrVmMqZoSxNGcak=</DigestValue>
      </Reference>
      <Reference URI="/xl/worksheets/sheet8.xml?ContentType=application/vnd.openxmlformats-officedocument.spreadsheetml.worksheet+xml">
        <DigestMethod Algorithm="http://www.w3.org/2001/04/xmlenc#sha256"/>
        <DigestValue>8c0qUBZDc2lUmOOILT/VrsfpYW4Eq0b3rVkdxbeI+NE=</DigestValue>
      </Reference>
      <Reference URI="/xl/worksheets/sheet9.xml?ContentType=application/vnd.openxmlformats-officedocument.spreadsheetml.worksheet+xml">
        <DigestMethod Algorithm="http://www.w3.org/2001/04/xmlenc#sha256"/>
        <DigestValue>k49OHu7rAZDEyfk+OdjGI1HeqTQXoJJ5+aw8bI4tnwk=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2021-11-12T15:55:08Z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{6BACF563-08FD-44F5-AD47-1E12C17925DA}</SetupID>
          <SignatureText>Sady Pereira</SignatureText>
          <SignatureImage/>
          <SignatureComments/>
          <WindowsVersion>10.0</WindowsVersion>
          <OfficeVersion>16.0.14527/23</OfficeVersion>
          <ApplicationVersion>16.0.14527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2021-11-12T15:55:08Z</xd:SigningTime>
          <xd:SigningCertificate>
            <xd:Cert>
              <xd:CertDigest>
                <DigestMethod Algorithm="http://www.w3.org/2001/04/xmlenc#sha256"/>
                <DigestValue>RR82xaApwsdPRi5aWWFB1dGt18jdore6L+DwQwFIPoU=</DigestValue>
              </xd:CertDigest>
              <xd:IssuerSerial>
                <X509IssuerName>C=PY, O=DOCUMENTA S.A., CN=CA-DOCUMENTA S.A., SERIALNUMBER=RUC 80050172-1</X509IssuerName>
                <X509SerialNumber>5968726355129023616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D8BAACfAAAAAAAAAAAAAABmFgAALAsAACBFTUYAAAEAOBsAAKo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O4AAAAFAAAAMQEAABUAAADuAAAABQAAAEQAAAARAAAAIQDwAAAAAAAAAAAAAACAPwAAAAAAAAAAAACAPwAAAAAAAAAAAAAAAAAAAAAAAAAAAAAAAAAAAAAAAAAAJQAAAAwAAAAAAACAKAAAAAwAAAABAAAAUgAAAHABAAABAAAA8////wAAAAAAAAAAAAAAAJABAAAAAAABAAAAAHMAZQBnAG8AZQAgAHUAaQAAAAAAAAAAAAAAAAAAAAAAAAAAAAAAAAAAAAAAAAAAAAAAAAAAAAAAAAAAAAAAAAAAAAAAACAAAAAAAAAAsLrL+n8AAACwusv6fwAArPaey/p/AAAAAGsd+38AAFXqD8v6fwAAMBZrHft/AACs9p7L+n8AAKAWAAAAAAAAQAAAwPp/AAAAAGsd+38AACHtD8v6fwAABAAAAAAAAAAwFmsd+38AAKC3D7h4AAAArPaeywAAAABIAAAAAAAAAKz2nsv6fwAAoLO6y/p/AAAA+57L+n8AAAEAAAAAAAAARiCfy/p/AAAAAGsd+38AAAAAAAAAAAAAAAAAAEECAABgc5j8QQIAAHBgY/xBAgAAu6bbHPt/AABwuA+4eAAAAAm5D7h4AAAAAAAAAAAAAAAAAAAAZHYACAAAAAAlAAAADAAAAAEAAAAYAAAADAAAAAAAAAASAAAADAAAAAEAAAAeAAAAGAAAAO4AAAAFAAAAMgEAABYAAAAlAAAADAAAAAEAAABUAAAAiAAAAO8AAAAFAAAAMAEAABUAAAABAAAAVVWPQYX2jkHvAAAABQAAAAoAAABMAAAAAAAAAAAAAAAAAAAA//////////9gAAAAMQAyAC8AMQAxAC8AMgAwADIAMQ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EAAAAAAAAAyLYPuHgAAAAAuA+4eAAAAIi+/hz7fwAAAAAAAAAAAAAJAAAAAAAAABDB0oZBAgAAlOwPy/p/AAAAAAAAAAAAAAAAAAAAAAAAIiJ6T6Z3AABIuA+4eAAAAGAhQfxBAgAA0C5lg0ECAABwYGP8QQIAAHC5D7gAAAAAQHSY/EECAAAHAAAAAAAAAAAAAAAAAAAArLgPuHgAAADpuA+4eAAAAIG31xz7fwAAEMHShkECAAAAAAAAAAAAAAIAAABsYXRuaNHM8UECAABwYGP8QQIAALum2xz7fwAAULgPuHgAAADpuA+4eAAAAAAAAAAAAAAAAAAAAGR2AAgAAAAAJQAAAAwAAAACAAAAJwAAABgAAAADAAAAAAAAAAAAAAAAAAAAJQAAAAwAAAADAAAATAAAAGQAAAAAAAAAAAAAAP//////////AAAAABwAAAAAAAAAPwAAACEA8AAAAAAAAAAAAAAAgD8AAAAAAAAAAAAAgD8AAAAAAAAAAAAAAAAAAAAAAAAAAAAAAAAAAAAAAAAAACUAAAAMAAAAAAAAgCgAAAAMAAAAAwAAACcAAAAYAAAAAwAAAAAAAAAAAAAAAAAAACUAAAAMAAAAAwAAAEwAAABkAAAAAAAAAAAAAAD//////////wAAAAAcAAAAQAEAAAAAAAAhAPAAAAAAAAAAAAAAAIA/AAAAAAAAAAAAAIA/AAAAAAAAAAAAAAAAAAAAAAAAAAAAAAAAAAAAAAAAAAAlAAAADAAAAAAAAIAoAAAADAAAAAMAAAAnAAAAGAAAAAMAAAAAAAAAAAAAAAAAAAAlAAAADAAAAAMAAABMAAAAZAAAAAAAAAAAAAAA//////////9AAQAAHAAAAAAAAAA/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///8AAAAAACUAAAAMAAAAAwAAAEwAAABkAAAAAAAAABwAAAA/AQAAWgAAAAAAAAAcAAAAQAEAAD8AAAAhAPAAAAAAAAAAAAAAAIA/AAAAAAAAAAAAAIA/AAAAAAAAAAAAAAAAAAAAAAAAAAAAAAAAAAAAAAAAAAAlAAAADAAAAAAAAIAoAAAADAAAAAMAAAAnAAAAGAAAAAMAAAAAAAAA////AAAAAAAlAAAADAAAAAMAAABMAAAAZAAAAAsAAAA3AAAAIQAAAFoAAAALAAAANwAAABcAAAAkAAAAIQDwAAAAAAAAAAAAAACAPwAAAAAAAAAAAACAPwAAAAAAAAAAAAAAAAAAAAAAAAAAAAAAAAAAAAAAAAAAJQAAAAwAAAAAAACAKAAAAAwAAAADAAAAUgAAAHABAAADAAAA4P///wAAAAAAAAAAAAAAAJABAAAAAAABAAAAAGEAcgBpAGEAbAAAAAAAAAAAAAAAAAAAAAAAAAAAAAAAAAAAAAAAAAAAAAAAAAAAAAAAAAAAAAAAAAAAAAAAAAAAAAAAMDhL/EECAABQnxKeQQIAABCls8r6fwAAiL7+HPt/AAAAAAAAAAAAAEBdDrh4AAAA2PAMg0ECAAD/jhXK+n8AAAAAAAAAAAAAAAAAAAAAAADyzHtPpncAABCls8r6fwAAUJ8SnkECAADg////AAAAAHBgY/xBAgAA2F4OuAAAAAAAAAAAAAAAAAYAAAAAAAAAAAAAAAAAAAD8XQ64eAAAADleDrh4AAAAgbfXHPt/AAAAplCDQQIAAAAAAAAAAAAAAKZQg0ECAADgXQ64eAAAAHBgY/xBAgAAu6bbHPt/AACgXQ64eAAAADleDrh4AAAAAAAAAAAAAAAAAAAAZHYACAAAAAAlAAAADAAAAAMAAAAYAAAADAAAAAAAAAASAAAADAAAAAEAAAAWAAAADAAAAAgAAABUAAAAVAAAAAwAAAA3AAAAIAAAAFoAAAABAAAAVVWPQYX2jkEMAAAAWwAAAAEAAABMAAAABAAAAAsAAAA3AAAAIgAAAFsAAABQAAAAWAAAABUAAAAWAAAADAAAAAAAAAAlAAAADAAAAAIAAAAnAAAAGAAAAAQAAAAAAAAA////AAAAAAAlAAAADAAAAAQAAABMAAAAZAAAADAAAAAgAAAANAEAAFoAAAAwAAAAIAAAAAUBAAA7AAAAIQDwAAAAAAAAAAAAAACAPwAAAAAAAAAAAACAPwAAAAAAAAAAAAAAAAAAAAAAAAAAAAAAAAAAAAAAAAAAJQAAAAwAAAAAAACAKAAAAAwAAAAEAAAAJwAAABgAAAAEAAAAAAAAAP///wAAAAAAJQAAAAwAAAAEAAAATAAAAGQAAAAwAAAAIAAAADQBAABWAAAAMAAAACAAAAAFAQAANwAAACEA8AAAAAAAAAAAAAAAgD8AAAAAAAAAAAAAgD8AAAAAAAAAAAAAAAAAAAAAAAAAAAAAAAAAAAAAAAAAACUAAAAMAAAAAAAAgCgAAAAMAAAABAAAACcAAAAYAAAABAAAAAAAAAD///8AAAAAACUAAAAMAAAABAAAAEwAAABkAAAAMAAAADsAAACdAAAAVgAAADAAAAA7AAAAbgAAABwAAAAhAPAAAAAAAAAAAAAAAIA/AAAAAAAAAAAAAIA/AAAAAAAAAAAAAAAAAAAAAAAAAAAAAAAAAAAAAAAAAAAlAAAADAAAAAAAAIAoAAAADAAAAAQAAABSAAAAcAEAAAQAAADs////AAAAAAAAAAAAAAAAkAEAAAAAAAEAAAAAcwBlAGcAbwBlACAAdQBpAAAAAAAAAAAAAAAAAAAAAAAAAAAAAAAAAAAAAAAAAAAAAAAAAAAAAAAAAAAAAAAAAAAAAAAAAAAAAAAAAAAAAAD6fwAAAAgAAAAAAACIvv4c+38AAAAAAAAAAAAAAAAAAAAAAABI9y6HQQIAAOCuGJ5BAgAAAAAAAAAAAAAAAAAAAAAAAMLMe0+mdwAAoFqNyvp/AAAwOEv8QQIAAOz///8AAAAAcGBj/EECAADoXg64AAAAAAAAAAAAAAAACQAAAAAAAAAAAAAAAAAAAAxeDrh4AAAASV4OuHgAAACBt9cc+38AAGjviYJBAgAAAAAAAAAAAABo74mCQQIAAAAAAAAAAAAAcGBj/EECAAC7ptsc+38AALBdDrh4AAAASV4OuHgAAAAAAAAAAAAAAABzFoNkdgAIAAAAACUAAAAMAAAABAAAABgAAAAMAAAAAAAAABIAAAAMAAAAAQAAAB4AAAAYAAAAMAAAADsAAACeAAAAVwAAACUAAAAMAAAABAAAAFQAAACUAAAAMQAAADsAAACcAAAAVgAAAAEAAABVVY9BhfaOQTEAAAA7AAAADAAAAEwAAAAAAAAAAAAAAAAAAAD//////////2QAAABTAGEAZAB5ACAAUABlAHIAZQBpAHIAYQALAAAACgAAAAwAAAAKAAAABQAAAAsAAAAKAAAABwAAAAoAAAAFAAAABwAAAAoAAABLAAAAQAAAADAAAAAFAAAAIAAAAAEAAAABAAAAEAAAAAAAAAAAAAAAQAEAAKAAAAAAAAAAAAAAAEABAACgAAAAJQAAAAwAAAACAAAAJwAAABgAAAAFAAAAAAAAAP///wAAAAAAJQAAAAwAAAAFAAAATAAAAGQAAAAAAAAAYQAAAD8BAACbAAAAAAAAAGEAAABAAQAAOwAAACEA8AAAAAAAAAAAAAAAgD8AAAAAAAAAAAAAgD8AAAAAAAAAAAAAAAAAAAAAAAAAAAAAAAAAAAAAAAAAACUAAAAMAAAAAAAAgCgAAAAMAAAABQAAACcAAAAYAAAABQAAAAAAAAD///8AAAAAACUAAAAMAAAABQAAAEwAAABkAAAADgAAAGEAAAAxAQAAcQAAAA4AAABhAAAAJAEAABEAAAAhAPAAAAAAAAAAAAAAAIA/AAAAAAAAAAAAAIA/AAAAAAAAAAAAAAAAAAAAAAAAAAAAAAAAAAAAAAAAAAAlAAAADAAAAAAAAIAoAAAADAAAAAUAAAAlAAAADAAAAAEAAAAYAAAADAAAAAAAAAASAAAADAAAAAEAAAAeAAAAGAAAAA4AAABhAAAAMgEAAHIAAAAlAAAADAAAAAEAAABUAAAAlAAAAA8AAABhAAAAVwAAAHEAAAABAAAAVVWPQYX2jkEPAAAAYQAAAAwAAABMAAAAAAAAAAAAAAAAAAAA//////////9kAAAAUwBhAGQAeQAgAFAAZQByAGUAaQByAGEABwAAAAcAAAAIAAAABgAAAAQAAAAHAAAABwAAAAUAAAAHAAAAAwAAAAUAAAAHAAAASwAAAEAAAAAwAAAABQAAACAAAAABAAAAAQAAABAAAAAAAAAAAAAAAEABAACgAAAAAAAAAAAAAABAAQAAoAAAACUAAAAMAAAAAgAAACcAAAAYAAAABQAAAAAAAAD///8AAAAAACUAAAAMAAAABQAAAEwAAABkAAAADgAAAHYAAAAxAQAAhgAAAA4AAAB2AAAAJAEAABEAAAAhAPAAAAAAAAAAAAAAAIA/AAAAAAAAAAAAAIA/AAAAAAAAAAAAAAAAAAAAAAAAAAAAAAAAAAAAAAAAAAAlAAAADAAAAAAAAIAoAAAADAAAAAUAAAAlAAAADAAAAAEAAAAYAAAADAAAAAAAAAASAAAADAAAAAEAAAAeAAAAGAAAAA4AAAB2AAAAMgEAAIcAAAAlAAAADAAAAAEAAABUAAAAfAAAAA8AAAB2AAAARQAAAIYAAAABAAAAVVWPQYX2jkEPAAAAdgAAAAgAAABMAAAAAAAAAAAAAAAAAAAA//////////9cAAAAQwBvAG4AdABhAGQAbwByAAgAAAAIAAAABwAAAAQAAAAHAAAACAAAAAgAAAAFAAAASwAAAEAAAAAwAAAABQAAACAAAAABAAAAAQAAABAAAAAAAAAAAAAAAEABAACgAAAAAAAAAAAAAABAAQAAoAAAACUAAAAMAAAAAgAAACcAAAAYAAAABQAAAAAAAAD///8AAAAAACUAAAAMAAAABQAAAEwAAABkAAAADgAAAIsAAADVAAAAmwAAAA4AAACLAAAAyAAAABEAAAAhAPAAAAAAAAAAAAAAAIA/AAAAAAAAAAAAAIA/AAAAAAAAAAAAAAAAAAAAAAAAAAAAAAAAAAAAAAAAAAAlAAAADAAAAAAAAIAoAAAADAAAAAUAAAAlAAAADAAAAAEAAAAYAAAADAAAAAAAAAASAAAADAAAAAEAAAAWAAAADAAAAAAAAABUAAAAAAEAAA8AAACLAAAA1AAAAJsAAAABAAAAVVWPQYX2jkEPAAAAiwAAAB4AAABMAAAABAAAAA4AAACLAAAA1gAAAJwAAACIAAAARgBpAHIAbQBhAGQAbwAgAHAAbwByADoAIABTAEEARABZACAAUwBNAEkARAAgAFAARQBSAEUASQBSAEEABgAAAAMAAAAFAAAACwAAAAcAAAAIAAAACAAAAAQAAAAIAAAACAAAAAUAAAADAAAABAAAAAcAAAAIAAAACQAAAAcAAAAEAAAABwAAAAwAAAADAAAACQAAAAQAAAAHAAAABwAAAAgAAAAHAAAAAwAAAAgAAAAIAAAAFgAAAAwAAAAAAAAAJQAAAAwAAAACAAAADgAAABQAAAAAAAAAEAAAABQAAAA=</Object>
  <Object Id="idInvalidSigLnImg">AQAAAGwAAAAAAAAAAAAAAD8BAACfAAAAAAAAAAAAAABmFgAALAsAACBFTUYAAAEApCAAALE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KAEAAAQAAAABQAAAB8AAAAUAAAAEAAAAAUAAAAQAAAAEAAAAAAA/wEAAAAAAAAAAAAAgD8AAAAAAAAAAAAAgD8AAAAAAAAAAP///wAAAAAAbAAAADQAAACgAAAAAAQAABAAAAAQAAAAKAAAABAAAAAQAAAAAQAgAAMAAAAABAAAAAAAAAAAAAAAAAAAAAAAAAAA/wAA/wAA/wAAAAAAAAAAAAAAAAAAAAAAAAArLCzDCwsLMQAAAAAAAAAAAAAAAC0us8ETE0tRAAAAAAAAAAAAAAAAExNLUS0us8EAAAAAAAAAAAAAAAAAAAAAODo6/z5AQPkhIiKXCwsLMQYGBhwTE0tRNTfW5hMTS1EAAAAAExNLUTU31uYTE0tRAAAAAAAAAAAAAAAAAAAAADg6Ov/l5eX/dHZ2+Dg6Ov+DhITmHh4eHxMTS1E1N9bmHh93gDU31uYTE0tRAAAAAAAAAAAAAAAAAAAAAAAAAAA4Ojr/+vr6//r6+v/6+vr/+vr6/8HBwcUAAAAAHh93gDs97f8eH3eAAAAAAAAAAAAAAAAAAAAAAAAAAAAAAAAAODo6//r6+v/6+vr/+vr6/97e3uIeHh4fExNLUTU31uYeH3eANTfW5hMTS1EAAAAAAAAAAAAAAAAAAAAAAAAAADg6Ov/6+vr/+vr6/97e3uIeHh4fExNLUTU31uYTE0tRAAAAABMTS1E1N9bmExNLUQAAAAAAAAAAAAAAAAAAAAA4Ojr/+vr6//r6+v88PDw9AAAAAC0us8ETE0tRAAAAAAAAAAAAAAAAExNLUS0us8EAAAAAAAAAAAAAAAAAAAAAODo6/5GSkv9OUFD/VFZW+iEhITgAAAAABgYGHAAAAAAAAAAAAAAAAAAAAAAAAAAAAAAAAAAAAAAAAAAAAAAAADg6Ov9xcnL/1dXV//r6+v/MzMzlOzs7UkRGRukAAAAAAAAAAAAAAAAAAAAAAAAAAAAAAAAAAAAAAAAAAB4fH4poaWn3+vr6//r6+v/6+vr/+vr6//r6+v9oaWn3Hh8figAAAAAAAAAAAAAAAAAAAAAAAAAAAAAAAAAAAABCRETy1dXV//r6+v/6+vr/+vr6//r6+v/6+vr/1dXV/0JERPIAAAAAAAAAAAAAAAAAAAAAAAAAAAAAAAAAAAAAODo6//r6+v/6+vr/+vr6//r6+v/6+vr/+vr6//r6+v84Ojr/AAAAAAAAAAAAAAAAAAAAAAAAAAAAAAAAAAAAAERGRvTV1dX/+vr6//r6+v/6+vr/+vr6//r6+v/V1dX/REZG9AAAAAAAAAAAAAAAAAAAAAAAAAAAAAAAAAAAAAAsLS2Ybm9v/Pr6+v/6+vr/+vr6//r6+v/6+vr/bm9v/CwtLZgAAAAAAAAAAAAAAAAAAAAAAAAAAAAAAAAAAAAABgYGHERGRulub2/81dXV//r6+v/V1dX/bm9v/EdJSewGBgYcAAAAAAAAAAAAAAAAAAAAAAAAAAAAAAAAAAAAAAAAAAAGBgYcOjs7pkVHR/Y4Ojr/RUdH9jo7O6YGBgYcAAAAAAAAAAAAAAAAAAAAAAAAAAAnAAAAGAAAAAEAAAAAAAAA////AAAAAAAlAAAADAAAAAEAAABMAAAAZAAAADAAAAAFAAAAigAAABUAAAAwAAAABQAAAFsAAAARAAAAIQDwAAAAAAAAAAAAAACAPwAAAAAAAAAAAACAPwAAAAAAAAAAAAAAAAAAAAAAAAAAAAAAAAAAAAAAAAAAJQAAAAwAAAAAAACAKAAAAAwAAAABAAAAUgAAAHABAAABAAAA8////wAAAAAAAAAAAAAAAJABAAAAAAABAAAAAHMAZQBnAG8AZQAgAHUAaQAAAAAAAAAAAAAAAAAAAAAAAAAAAAAAAAAAAAAAAAAAAAAAAAAAAAAAAAAAAAAAAAAAAAAAACAAAAAAAAAAsLrL+n8AAACwusv6fwAArPaey/p/AAAAAGsd+38AAFXqD8v6fwAAMBZrHft/AACs9p7L+n8AAKAWAAAAAAAAQAAAwPp/AAAAAGsd+38AACHtD8v6fwAABAAAAAAAAAAwFmsd+38AAKC3D7h4AAAArPaeywAAAABIAAAAAAAAAKz2nsv6fwAAoLO6y/p/AAAA+57L+n8AAAEAAAAAAAAARiCfy/p/AAAAAGsd+38AAAAAAAAAAAAAAAAAAEECAABgc5j8QQIAAHBgY/xBAgAAu6bbHPt/AABwuA+4eAAAAAm5D7h4AAAAAAAAAAAAAAAAAAAAZHYACAAAAAAlAAAADAAAAAEAAAAYAAAADAAAAP8AAAASAAAADAAAAAEAAAAeAAAAGAAAADAAAAAFAAAAiwAAABYAAAAlAAAADAAAAAEAAABUAAAAqAAAADEAAAAFAAAAiQAAABUAAAABAAAAVVWPQYX2jkExAAAABQAAAA8AAABMAAAAAAAAAAAAAAAAAAAA//////////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AQAAAAAAAADItg+4eAAAAAC4D7h4AAAAiL7+HPt/AAAAAAAAAAAAAAkAAAAAAAAAEMHShkECAACU7A/L+n8AAAAAAAAAAAAAAAAAAAAAAAAiInpPpncAAEi4D7h4AAAAYCFB/EECAADQLmWDQQIAAHBgY/xBAgAAcLkPuAAAAABAdJj8QQIAAAcAAAAAAAAAAAAAAAAAAACsuA+4eAAAAOm4D7h4AAAAgbfXHPt/AAAQwdKGQQIAAAAAAAAAAAAAAgAAAGxhdG5o0czxQQIAAHBgY/xBAgAAu6bbHPt/AABQuA+4eAAAAOm4D7h4AAAAAAAAAAAA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AwOEv8QQIAAFCfEp5BAgAAEKWzyvp/AACIvv4c+38AAAAAAAAAAAAAQF0OuHgAAADY8AyDQQIAAP+OFcr6fwAAAAAAAAAAAAAAAAAAAAAAAPLMe0+mdwAAEKWzyvp/AABQnxKeQQIAAOD///8AAAAAcGBj/EECAADYXg64AAAAAAAAAAAAAAAABgAAAAAAAAAAAAAAAAAAAPxdDrh4AAAAOV4OuHgAAACBt9cc+38AAACmUINBAgAAAAAAAAAAAAAAplCDQQIAAOBdDrh4AAAAcGBj/EECAAC7ptsc+38AAKBdDrh4AAAAOV4OuHgAAAAAAAAAAAAAAAAAAABkdgAIAAAAACUAAAAMAAAAAwAAABgAAAAMAAAAAAAAABIAAAAMAAAAAQAAABYAAAAMAAAACAAAAFQAAABUAAAADAAAADcAAAAgAAAAWgAAAAEAAABVVY9BhfaOQQwAAABbAAAAAQAAAEwAAAAEAAAACwAAADcAAAAiAAAAWwAAAFAAAABYAAAA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J0AAABWAAAAMAAAADsAAABuAAAAHAAAACEA8AAAAAAAAAAAAAAAgD8AAAAAAAAAAAAAgD8AAAAAAAAAAAAAAAAAAAAAAAAAAAAAAAAAAAAAAAAAACUAAAAMAAAAAAAAgCgAAAAMAAAABAAAAFIAAABwAQAABAAAAOz///8AAAAAAAAAAAAAAACQAQAAAAAAAQAAAABzAGUAZwBvAGUAIAB1AGkAAAAAAAAAAAAAAAAAAAAAAAAAAAAAAAAAAAAAAAAAAAAAAAAAAAAAAAAAAAAAAAAAAAAAAAAAAAAAAAAAAAAAAPp/AAAACAAAAAAAAIi+/hz7fwAAAAAAAAAAAAAAAAAAAAAAAEj3LodBAgAA4K4YnkECAAAAAAAAAAAAAAAAAAAAAAAAwsx7T6Z3AACgWo3K+n8AADA4S/xBAgAA7P///wAAAABwYGP8QQIAAOheDrgAAAAAAAAAAAAAAAAJAAAAAAAAAAAAAAAAAAAADF4OuHgAAABJXg64eAAAAIG31xz7fwAAaO+JgkECAAAAAAAAAAAAAGjviYJBAgAAAAAAAAAAAABwYGP8QQIAALum2xz7fwAAsF0OuHgAAABJXg64eAAAAAAAAAAAAAAAAHMWg2R2AAgAAAAAJQAAAAwAAAAEAAAAGAAAAAwAAAAAAAAAEgAAAAwAAAABAAAAHgAAABgAAAAwAAAAOwAAAJ4AAABXAAAAJQAAAAwAAAAEAAAAVAAAAJQAAAAxAAAAOwAAAJwAAABWAAAAAQAAAFVVj0GF9o5BMQAAADsAAAAMAAAATAAAAAAAAAAAAAAAAAAAAP//////////ZAAAAFMAYQBkAHkAIABQAGUAcgBlAGkAcgBhAAsAAAAKAAAADAAAAAoAAAAFAAAACwAAAAoAAAAHAAAACgAAAAUAAAAHAAAACgAAAEsAAABAAAAAMAAAAAUAAAAgAAAAAQAAAAEAAAAQAAAAAAAAAAAAAABAAQAAoAAAAAAAAAAAAAAAQAEAAKAAAAAlAAAADAAAAAIAAAAnAAAAGAAAAAUAAAAAAAAA////AAAAAAAlAAAADAAAAAUAAABMAAAAZAAAAAAAAABhAAAAPwEAAJsAAAAAAAAAYQAAAEABAAA7AAAAIQDwAAAAAAAAAAAAAACAPwAAAAAAAAAAAACAPwAAAAAAAAAAAAAAAAAAAAAAAAAAAAAAAAAAAAAAAAAAJQAAAAwAAAAAAACAKAAAAAwAAAAFAAAAJwAAABgAAAAFAAAAAAAAAP///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UAAAADwAAAGEAAABXAAAAcQAAAAEAAABVVY9BhfaOQQ8AAABhAAAADAAAAEwAAAAAAAAAAAAAAAAAAAD//////////2QAAABTAGEAZAB5ACAAUABlAHIAZQBpAHIAYQAHAAAABwAAAAgAAAAGAAAABAAAAAcAAAAHAAAABQAAAAcAAAADAAAABQAAAAcAAABLAAAAQAAAADAAAAAFAAAAIAAAAAEAAAABAAAAEAAAAAAAAAAAAAAAQAEAAKAAAAAAAAAAAAAAAEABAACgAAAAJQAAAAwAAAACAAAAJwAAABgAAAAFAAAAAAAAAP///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B8AAAADwAAAHYAAABFAAAAhgAAAAEAAABVVY9BhfaOQQ8AAAB2AAAACAAAAEwAAAAAAAAAAAAAAAAAAAD//////////1wAAABDAG8AbgB0AGEAZABvAHIACAAAAAgAAAAHAAAABAAAAAcAAAAIAAAACAAAAAUAAABLAAAAQAAAADAAAAAFAAAAIAAAAAEAAAABAAAAEAAAAAAAAAAAAAAAQAEAAKAAAAAAAAAAAAAAAEABAACgAAAAJQAAAAwAAAACAAAAJwAAABgAAAAFAAAAAAAAAP///wAAAAAAJQAAAAwAAAAFAAAATAAAAGQAAAAOAAAAiwAAANUAAACbAAAADgAAAIsAAADIAAAAEQAAACEA8AAAAAAAAAAAAAAAgD8AAAAAAAAAAAAAgD8AAAAAAAAAAAAAAAAAAAAAAAAAAAAAAAAAAAAAAAAAACUAAAAMAAAAAAAAgCgAAAAMAAAABQAAACUAAAAMAAAAAQAAABgAAAAMAAAAAAAAABIAAAAMAAAAAQAAABYAAAAMAAAAAAAAAFQAAAAAAQAADwAAAIsAAADUAAAAmwAAAAEAAABVVY9BhfaOQQ8AAACLAAAAHgAAAEwAAAAEAAAADgAAAIsAAADWAAAAnAAAAIgAAABGAGkAcgBtAGEAZABvACAAcABvAHIAOgAgAFMAQQBEAFkAIABTAE0ASQBEACAAUABFAFIARQBJAFIAQQAGAAAAAwAAAAUAAAALAAAABwAAAAgAAAAIAAAABAAAAAgAAAAIAAAABQAAAAMAAAAEAAAABwAAAAgAAAAJAAAABwAAAAQAAAAHAAAADAAAAAMAAAAJAAAABAAAAAcAAAAHAAAACAAAAAcAAAADAAAACAAAAAgAAAAWAAAADAAAAAAAAAAlAAAADAAAAAIAAAAOAAAAFAAAAAAAAAAQAAAAFAAAAA==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FA842A64D7C044AE0D0AF57CFE3BA1" ma:contentTypeVersion="11" ma:contentTypeDescription="Crear nuevo documento." ma:contentTypeScope="" ma:versionID="011ff8366dfd58909ad8ae2218cd7c84">
  <xsd:schema xmlns:xsd="http://www.w3.org/2001/XMLSchema" xmlns:xs="http://www.w3.org/2001/XMLSchema" xmlns:p="http://schemas.microsoft.com/office/2006/metadata/properties" xmlns:ns2="5ada2c16-f9db-42bd-b95b-3175b9c732d9" xmlns:ns3="cb9f055e-0628-4d2c-be34-91e62b159c88" targetNamespace="http://schemas.microsoft.com/office/2006/metadata/properties" ma:root="true" ma:fieldsID="c012686111be856d297384de06b60d77" ns2:_="" ns3:_="">
    <xsd:import namespace="5ada2c16-f9db-42bd-b95b-3175b9c732d9"/>
    <xsd:import namespace="cb9f055e-0628-4d2c-be34-91e62b159c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2c16-f9db-42bd-b95b-3175b9c732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f055e-0628-4d2c-be34-91e62b159c8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14F5B5-BCC8-42AF-9997-00F468E99C8F}"/>
</file>

<file path=customXml/itemProps2.xml><?xml version="1.0" encoding="utf-8"?>
<ds:datastoreItem xmlns:ds="http://schemas.openxmlformats.org/officeDocument/2006/customXml" ds:itemID="{0EFD0585-55AE-4F87-A20D-8E7BBBCFEDAC}"/>
</file>

<file path=customXml/itemProps3.xml><?xml version="1.0" encoding="utf-8"?>
<ds:datastoreItem xmlns:ds="http://schemas.openxmlformats.org/officeDocument/2006/customXml" ds:itemID="{96B0A1A6-6775-419F-B0BF-558780E7A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INDICE</vt:lpstr>
      <vt:lpstr>INFORMAC GRAL DE LA EMP</vt:lpstr>
      <vt:lpstr>BALANCE GRAL 30,21</vt:lpstr>
      <vt:lpstr>ESTADOS DE RESULTADOS 30,21</vt:lpstr>
      <vt:lpstr>FLUJO DE EFECTIVO 30,21</vt:lpstr>
      <vt:lpstr>ESTADO DE VARIAC PN 30,21</vt:lpstr>
      <vt:lpstr>NOTAS A LOS ESTADOS CONTA. 1-4</vt:lpstr>
      <vt:lpstr>NOTA 5 A-C CRITERIOS ESPECIF.</vt:lpstr>
      <vt:lpstr>NOTA D - DISPONIBILIDADES</vt:lpstr>
      <vt:lpstr>NOTA E - INVERSIONES</vt:lpstr>
      <vt:lpstr>NOTA F - CREDITOS</vt:lpstr>
      <vt:lpstr>NOTA G BIENES DE USO</vt:lpstr>
      <vt:lpstr>NOTA H CARGOS DIFERIDOS</vt:lpstr>
      <vt:lpstr> NOTA I INTANGIBLES</vt:lpstr>
      <vt:lpstr>NOTA J OTROS ACTIVOS CTES y NO </vt:lpstr>
      <vt:lpstr>NOTA K PRESTAMOS</vt:lpstr>
      <vt:lpstr>NOTA L ACREED VARIOS</vt:lpstr>
      <vt:lpstr>NOTAS M-Q ACREED y CTAS A PAG</vt:lpstr>
      <vt:lpstr>NOTA R SALDOS Y TRANSACC</vt:lpstr>
      <vt:lpstr>NOTA S RESULTADOS CON PERS</vt:lpstr>
      <vt:lpstr> NOTA T PATRIMONIO Y PREVIS</vt:lpstr>
      <vt:lpstr>NOTA V INGRESOS OPERATIVOS</vt:lpstr>
      <vt:lpstr>NOTA W OTROS GASTOS OPER</vt:lpstr>
      <vt:lpstr>NOTA X OTROS INGRESOS Y EGR</vt:lpstr>
      <vt:lpstr>NOTA Y RESULTADOS FINANC</vt:lpstr>
      <vt:lpstr>NOTA Z RESULT EXTRA</vt:lpstr>
      <vt:lpstr>NOTA 6 11 INFORMACIONES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Sady Pereira</cp:lastModifiedBy>
  <cp:revision/>
  <cp:lastPrinted>2021-11-09T21:12:44Z</cp:lastPrinted>
  <dcterms:created xsi:type="dcterms:W3CDTF">2019-11-21T14:06:50Z</dcterms:created>
  <dcterms:modified xsi:type="dcterms:W3CDTF">2021-11-11T21:21:09Z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0x010100F6FA842A64D7C044AE0D0AF57CFE3BA1</vt:lpwstr>
  </property>
</Properties>
</file>