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  <Override PartName="/_xmlsignatures/sig3.xml" ContentType="application/vnd.openxmlformats-package.digital-signature-xmlsignature+xml"/>
  <Override PartName="/_xmlsignatures/sig4.xml" ContentType="application/vnd.openxmlformats-package.digital-signature-xmlsignature+xml"/>
  <Override PartName="/_xmlsignatures/sig5.xml" ContentType="application/vnd.openxmlformats-package.digital-signature-xmlsignatur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inpositivapy-my.sharepoint.com/personal/sady_pereira_inpositiva_com_py/Documents/18.Trader Pro SA/Contabilidad/Informes CNV/"/>
    </mc:Choice>
  </mc:AlternateContent>
  <xr:revisionPtr revIDLastSave="0" documentId="10_ncr:200_{0DDB54C7-1065-4237-A18D-CC8797F8200F}" xr6:coauthVersionLast="47" xr6:coauthVersionMax="47" xr10:uidLastSave="{00000000-0000-0000-0000-000000000000}"/>
  <workbookProtection workbookAlgorithmName="SHA-512" workbookHashValue="bNyyq+KLoIFZOO4uZhDBLA6K84zigHvyeUJua8rGeNWe41YTNbHnL+fY2F6wqWWmJUIskMWTEF+knVwN4NQJOw==" workbookSaltValue="c6qGP4OtGuN/nfncK3Khcw==" workbookSpinCount="100000" lockStructure="1"/>
  <bookViews>
    <workbookView xWindow="-108" yWindow="-108" windowWidth="23256" windowHeight="12576" tabRatio="870" firstSheet="2" activeTab="2" xr2:uid="{00000000-000D-0000-FFFF-FFFF00000000}"/>
  </bookViews>
  <sheets>
    <sheet name="INDICE" sheetId="33" r:id="rId1"/>
    <sheet name="INFORMAC GRAL DE LA EMP" sheetId="39" r:id="rId2"/>
    <sheet name="BALANCE GRAL 31_12_21" sheetId="1" r:id="rId3"/>
    <sheet name="ESTADOS DE RESULTADOS 31_12_21" sheetId="2" r:id="rId4"/>
    <sheet name="FLUJO DE EFECTIVO 31_12_21" sheetId="34" r:id="rId5"/>
    <sheet name="ESTADO DE VARIAC PN 31_12_21" sheetId="35" r:id="rId6"/>
    <sheet name="NOTAS A LOS ESTADOS CONTA. 1-4" sheetId="36" r:id="rId7"/>
    <sheet name="NOTA 5 A-C CRITERIOS ESPECIF." sheetId="37" r:id="rId8"/>
    <sheet name="NOTA D - DISPONIBILIDADES" sheetId="7" r:id="rId9"/>
    <sheet name="NOTA E - INVERSIONES" sheetId="40" r:id="rId10"/>
    <sheet name="NOTA F - CREDITOS" sheetId="41" r:id="rId11"/>
    <sheet name="NOTA G BIENES DE USO" sheetId="11" r:id="rId12"/>
    <sheet name="NOTA H CARGOS DIFERIDOS" sheetId="13" r:id="rId13"/>
    <sheet name=" NOTA I INTANGIBLES" sheetId="14" r:id="rId14"/>
    <sheet name="NOTA J OTROS ACTIVOS CTES y NO " sheetId="15" r:id="rId15"/>
    <sheet name="NOTA K PRESTAMOS" sheetId="17" r:id="rId16"/>
    <sheet name="NOTA L ACREED VARIOS" sheetId="18" r:id="rId17"/>
    <sheet name="NOTAS M-Q ACREED y CTAS A PAG" sheetId="16" r:id="rId18"/>
    <sheet name="NOTA R SALDOS Y TRANSACC" sheetId="19" r:id="rId19"/>
    <sheet name="NOTA S RESULTADOS CON PERS" sheetId="21" r:id="rId20"/>
    <sheet name=" NOTA T PATRIMONIO Y PREVIS" sheetId="22" r:id="rId21"/>
    <sheet name="NOTA V INGRESOS OPERATIVOS" sheetId="23" r:id="rId22"/>
    <sheet name="NOTA W OTROS GASTOS OPER" sheetId="24" r:id="rId23"/>
    <sheet name="NOTA X OTROS INGRESOS Y EGR" sheetId="25" r:id="rId24"/>
    <sheet name="NOTA Y RESULTADOS FINANC" sheetId="27" r:id="rId25"/>
    <sheet name="NOTA Z RESULT EXTRA" sheetId="28" r:id="rId26"/>
    <sheet name="NOTA 6 11 INFORMACIONES" sheetId="26" r:id="rId27"/>
  </sheets>
  <externalReferences>
    <externalReference r:id="rId28"/>
    <externalReference r:id="rId29"/>
  </externalReferences>
  <definedNames>
    <definedName name="_xlnm._FilterDatabase" localSheetId="3" hidden="1">'ESTADOS DE RESULTADOS 31_12_21'!$C$48:$J$72</definedName>
    <definedName name="_xlnm._FilterDatabase" localSheetId="8" hidden="1">'NOTA D - DISPONIBILIDADES'!$B$6:$D$19</definedName>
    <definedName name="_xlnm._FilterDatabase" localSheetId="9" hidden="1">'NOTA E - INVERSIONES'!#REF!</definedName>
    <definedName name="_xlnm._FilterDatabase" localSheetId="18" hidden="1">'NOTA R SALDOS Y TRANSACC'!$B$8:$F$12</definedName>
    <definedName name="_MON_1268749014" localSheetId="7">#N/A</definedName>
    <definedName name="a" localSheetId="5">#N/A</definedName>
    <definedName name="a" localSheetId="4">#N/A</definedName>
    <definedName name="a" localSheetId="7">#N/A</definedName>
    <definedName name="a" localSheetId="6">#N/A</definedName>
    <definedName name="a">#N/A</definedName>
    <definedName name="aa" localSheetId="5">#N/A</definedName>
    <definedName name="aa" localSheetId="4">#N/A</definedName>
    <definedName name="aa" localSheetId="7">#N/A</definedName>
    <definedName name="aa" localSheetId="6">#N/A</definedName>
    <definedName name="aa">#N/A</definedName>
    <definedName name="_xlnm.Print_Area" localSheetId="2">#N/A</definedName>
    <definedName name="_xlnm.Print_Area" localSheetId="3">#N/A</definedName>
    <definedName name="_xlnm.Print_Area" localSheetId="22">#N/A</definedName>
    <definedName name="BuiltIn_Print_Area" localSheetId="1">[1]anexos!#REF!</definedName>
    <definedName name="BuiltIn_Print_Area" localSheetId="9">[1]anexos!#REF!</definedName>
    <definedName name="BuiltIn_Print_Area" localSheetId="10">[1]anexos!#REF!</definedName>
    <definedName name="BuiltIn_Print_Area">[1]anexos!#REF!</definedName>
    <definedName name="BuiltIn_Print_Area___0" localSheetId="1">'[1]Balance General Resol 950'!#REF!</definedName>
    <definedName name="BuiltIn_Print_Area___0" localSheetId="9">'[1]Balance General Resol 950'!#REF!</definedName>
    <definedName name="BuiltIn_Print_Area___0" localSheetId="10">'[1]Balance General Resol 950'!#REF!</definedName>
    <definedName name="BuiltIn_Print_Area___0">'[1]Balance General Resol 950'!#REF!</definedName>
    <definedName name="BuiltIn_Print_Area___0___0" localSheetId="5">#N/A</definedName>
    <definedName name="BuiltIn_Print_Area___0___0" localSheetId="4">#N/A</definedName>
    <definedName name="BuiltIn_Print_Area___0___0" localSheetId="7">#N/A</definedName>
    <definedName name="BuiltIn_Print_Area___0___0" localSheetId="6">#N/A</definedName>
    <definedName name="BuiltIn_Print_Area___0___0">#N/A</definedName>
    <definedName name="BuiltIn_Print_Area___0___0___0___0" localSheetId="1">'[2]Flujos de efectivo'!#REF!</definedName>
    <definedName name="BuiltIn_Print_Area___0___0___0___0" localSheetId="9">'[2]Flujos de efectivo'!#REF!</definedName>
    <definedName name="BuiltIn_Print_Area___0___0___0___0" localSheetId="10">'[2]Flujos de efectivo'!#REF!</definedName>
    <definedName name="BuiltIn_Print_Area___0___0___0___0">'[2]Flujos de efectivo'!#REF!</definedName>
    <definedName name="BuiltIn_Print_Area___0___0___0___0___0" localSheetId="5">#N/A</definedName>
    <definedName name="BuiltIn_Print_Area___0___0___0___0___0" localSheetId="4">#N/A</definedName>
    <definedName name="BuiltIn_Print_Area___0___0___0___0___0" localSheetId="7">#N/A</definedName>
    <definedName name="BuiltIn_Print_Area___0___0___0___0___0" localSheetId="6">#N/A</definedName>
    <definedName name="BuiltIn_Print_Area___0___0___0___0___0">#N/A</definedName>
    <definedName name="Clientes" localSheetId="5">#N/A</definedName>
    <definedName name="Clientes" localSheetId="4">#N/A</definedName>
    <definedName name="Clientes" localSheetId="7">#N/A</definedName>
    <definedName name="Clientes" localSheetId="6">#N/A</definedName>
    <definedName name="Clientes">#N/A</definedName>
    <definedName name="DATA16" localSheetId="5">#N/A</definedName>
    <definedName name="DATA16" localSheetId="4">#N/A</definedName>
    <definedName name="DATA16" localSheetId="7">#N/A</definedName>
    <definedName name="DATA16" localSheetId="6">#N/A</definedName>
    <definedName name="DATA16">#N/A</definedName>
    <definedName name="DATA17" localSheetId="5">#N/A</definedName>
    <definedName name="DATA17" localSheetId="4">#N/A</definedName>
    <definedName name="DATA17" localSheetId="7">#N/A</definedName>
    <definedName name="DATA17" localSheetId="6">#N/A</definedName>
    <definedName name="DATA17">#N/A</definedName>
    <definedName name="DATA18" localSheetId="5">#N/A</definedName>
    <definedName name="DATA18" localSheetId="4">#N/A</definedName>
    <definedName name="DATA18" localSheetId="7">#N/A</definedName>
    <definedName name="DATA18" localSheetId="6">#N/A</definedName>
    <definedName name="DATA18">#N/A</definedName>
    <definedName name="DATA20" localSheetId="5">#N/A</definedName>
    <definedName name="DATA20" localSheetId="4">#N/A</definedName>
    <definedName name="DATA20" localSheetId="7">#N/A</definedName>
    <definedName name="DATA20" localSheetId="6">#N/A</definedName>
    <definedName name="DATA20">#N/A</definedName>
    <definedName name="datos" localSheetId="5">#N/A</definedName>
    <definedName name="datos" localSheetId="4">#N/A</definedName>
    <definedName name="datos" localSheetId="7">#N/A</definedName>
    <definedName name="datos" localSheetId="6">#N/A</definedName>
    <definedName name="datos">#N/A</definedName>
    <definedName name="k" localSheetId="5">#N/A</definedName>
    <definedName name="k" localSheetId="4">#N/A</definedName>
    <definedName name="k" localSheetId="7">#N/A</definedName>
    <definedName name="k" localSheetId="6">#N/A</definedName>
    <definedName name="k">#N/A</definedName>
    <definedName name="klkl" localSheetId="5">#N/A</definedName>
    <definedName name="klkl" localSheetId="4">#N/A</definedName>
    <definedName name="klkl" localSheetId="7">#N/A</definedName>
    <definedName name="klkl" localSheetId="6">#N/A</definedName>
    <definedName name="klkl">#N/A</definedName>
    <definedName name="klll" localSheetId="5">#N/A</definedName>
    <definedName name="klll" localSheetId="4">#N/A</definedName>
    <definedName name="klll" localSheetId="7">#N/A</definedName>
    <definedName name="klll" localSheetId="6">#N/A</definedName>
    <definedName name="klll">#N/A</definedName>
    <definedName name="ver" localSheetId="5">#N/A</definedName>
    <definedName name="ver" localSheetId="4">#N/A</definedName>
    <definedName name="ver" localSheetId="7">#N/A</definedName>
    <definedName name="ver" localSheetId="6">#N/A</definedName>
    <definedName name="ver">#N/A</definedName>
    <definedName name="verificar" localSheetId="5">#N/A</definedName>
    <definedName name="verificar" localSheetId="4">#N/A</definedName>
    <definedName name="verificar" localSheetId="7">#N/A</definedName>
    <definedName name="verificar" localSheetId="6">#N/A</definedName>
    <definedName name="verificar">#N/A</definedName>
    <definedName name="zz" localSheetId="1">#REF!</definedName>
    <definedName name="zz" localSheetId="9">#REF!</definedName>
    <definedName name="zz" localSheetId="10">#REF!</definedName>
    <definedName name="z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9" l="1"/>
  <c r="C10" i="19"/>
  <c r="B10" i="19"/>
  <c r="F20" i="22"/>
  <c r="B19" i="11"/>
  <c r="B18" i="11"/>
  <c r="C28" i="41"/>
  <c r="C29" i="41" s="1"/>
  <c r="C19" i="41"/>
  <c r="C10" i="41"/>
  <c r="C12" i="41" s="1"/>
  <c r="B13" i="41"/>
  <c r="B21" i="41" s="1"/>
  <c r="B30" i="41" s="1"/>
  <c r="B12" i="41"/>
  <c r="B29" i="41" s="1"/>
  <c r="D6" i="14" s="1"/>
  <c r="B26" i="41"/>
  <c r="C20" i="41"/>
  <c r="D12" i="41"/>
  <c r="B20" i="41" l="1"/>
  <c r="C9" i="25" l="1"/>
  <c r="C8" i="25" s="1"/>
  <c r="C11" i="25"/>
  <c r="C10" i="25" s="1"/>
  <c r="C7" i="24"/>
  <c r="D7" i="24"/>
  <c r="D7" i="25" s="1"/>
  <c r="C21" i="24"/>
  <c r="C22" i="24"/>
  <c r="C23" i="24"/>
  <c r="C24" i="24"/>
  <c r="C25" i="24"/>
  <c r="C26" i="24"/>
  <c r="C27" i="24"/>
  <c r="C28" i="24"/>
  <c r="C29" i="24"/>
  <c r="C30" i="24"/>
  <c r="C31" i="24"/>
  <c r="C32" i="24"/>
  <c r="C33" i="24"/>
  <c r="C34" i="24"/>
  <c r="C35" i="24"/>
  <c r="C36" i="24"/>
  <c r="C37" i="24"/>
  <c r="C38" i="24"/>
  <c r="C39" i="24"/>
  <c r="C40" i="24"/>
  <c r="C41" i="24"/>
  <c r="C42" i="24"/>
  <c r="C20" i="24"/>
  <c r="C19" i="24" s="1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20" i="24"/>
  <c r="C16" i="23"/>
  <c r="C15" i="23"/>
  <c r="C14" i="23" s="1"/>
  <c r="G20" i="22"/>
  <c r="F20" i="16"/>
  <c r="E10" i="19" s="1"/>
  <c r="C8" i="16"/>
  <c r="D11" i="18"/>
  <c r="C9" i="15"/>
  <c r="H16" i="40"/>
  <c r="G35" i="40"/>
  <c r="E35" i="40"/>
  <c r="C19" i="7"/>
  <c r="D7" i="27" l="1"/>
  <c r="D7" i="28"/>
  <c r="F23" i="16"/>
  <c r="C13" i="23"/>
  <c r="C18" i="23" s="1"/>
  <c r="D49" i="34" l="1"/>
  <c r="D12" i="34"/>
  <c r="E18" i="2" l="1"/>
  <c r="E14" i="2"/>
  <c r="E74" i="2"/>
  <c r="E80" i="2"/>
  <c r="E26" i="2"/>
  <c r="E84" i="2"/>
  <c r="E83" i="2" s="1"/>
  <c r="E48" i="2"/>
  <c r="F8" i="2"/>
  <c r="E8" i="2"/>
  <c r="G11" i="1"/>
  <c r="D18" i="1"/>
  <c r="G9" i="40"/>
  <c r="H9" i="40"/>
  <c r="H19" i="40" s="1"/>
  <c r="G16" i="40"/>
  <c r="F34" i="40"/>
  <c r="F35" i="40" s="1"/>
  <c r="H34" i="40"/>
  <c r="H35" i="40" s="1"/>
  <c r="E41" i="40"/>
  <c r="F41" i="40"/>
  <c r="H49" i="39"/>
  <c r="I40" i="39" s="1"/>
  <c r="E78" i="2" l="1"/>
  <c r="G19" i="40"/>
  <c r="I47" i="39"/>
  <c r="I44" i="39"/>
  <c r="I43" i="39"/>
  <c r="I48" i="39"/>
  <c r="I46" i="39"/>
  <c r="I45" i="39"/>
  <c r="I42" i="39"/>
  <c r="I41" i="39"/>
  <c r="C37" i="16" l="1"/>
  <c r="D14" i="18"/>
  <c r="G24" i="22"/>
  <c r="G11" i="22"/>
  <c r="C26" i="22"/>
  <c r="E25" i="22"/>
  <c r="F24" i="22"/>
  <c r="E24" i="22"/>
  <c r="E22" i="22"/>
  <c r="D26" i="22"/>
  <c r="E29" i="16"/>
  <c r="E26" i="22" l="1"/>
  <c r="D47" i="1"/>
  <c r="D21" i="23"/>
  <c r="C21" i="23"/>
  <c r="E11" i="19"/>
  <c r="D17" i="18"/>
  <c r="M9" i="11"/>
  <c r="G13" i="11"/>
  <c r="D29" i="1" l="1"/>
  <c r="C32" i="41" s="1"/>
  <c r="C12" i="24"/>
  <c r="G63" i="1"/>
  <c r="G36" i="1"/>
  <c r="D74" i="1"/>
  <c r="E32" i="2"/>
  <c r="K9" i="35" l="1"/>
  <c r="J9" i="35"/>
  <c r="E7" i="34"/>
  <c r="D7" i="34"/>
  <c r="B3" i="35"/>
  <c r="C3" i="34"/>
  <c r="C3" i="2"/>
  <c r="C3" i="1"/>
  <c r="C10" i="28"/>
  <c r="D10" i="28"/>
  <c r="C13" i="28"/>
  <c r="D13" i="28"/>
  <c r="E11" i="13"/>
  <c r="C11" i="13"/>
  <c r="F10" i="13"/>
  <c r="D40" i="34" l="1"/>
  <c r="D20" i="34"/>
  <c r="D15" i="34"/>
  <c r="D24" i="34" l="1"/>
  <c r="D13" i="21"/>
  <c r="C13" i="21"/>
  <c r="C7" i="27"/>
  <c r="C7" i="28" s="1"/>
  <c r="C10" i="27"/>
  <c r="C9" i="27"/>
  <c r="C16" i="24"/>
  <c r="C17" i="24"/>
  <c r="C9" i="24"/>
  <c r="D12" i="22"/>
  <c r="F12" i="22"/>
  <c r="F11" i="22"/>
  <c r="C11" i="27" l="1"/>
  <c r="D28" i="34"/>
  <c r="D53" i="34"/>
  <c r="D55" i="34" s="1"/>
  <c r="D59" i="34" s="1"/>
  <c r="C7" i="25"/>
  <c r="F9" i="13"/>
  <c r="D11" i="13" l="1"/>
  <c r="F20" i="37" l="1"/>
  <c r="F21" i="37" s="1"/>
  <c r="F22" i="37" l="1"/>
  <c r="F23" i="37" s="1"/>
  <c r="F24" i="37" s="1"/>
  <c r="F25" i="37" s="1"/>
  <c r="F26" i="37" s="1"/>
  <c r="F27" i="37" s="1"/>
  <c r="F28" i="37" s="1"/>
  <c r="G21" i="37"/>
  <c r="F29" i="37"/>
  <c r="F30" i="37" s="1"/>
  <c r="F31" i="37" s="1"/>
  <c r="F32" i="37" s="1"/>
  <c r="F33" i="37" s="1"/>
  <c r="F34" i="37" s="1"/>
  <c r="F35" i="37" s="1"/>
  <c r="I25" i="35"/>
  <c r="F25" i="35"/>
  <c r="J23" i="35"/>
  <c r="J13" i="35"/>
  <c r="J14" i="35"/>
  <c r="J16" i="35"/>
  <c r="J18" i="35"/>
  <c r="J19" i="35"/>
  <c r="J20" i="35"/>
  <c r="J21" i="35"/>
  <c r="J22" i="35"/>
  <c r="J24" i="35"/>
  <c r="J12" i="35"/>
  <c r="I27" i="35"/>
  <c r="H27" i="35"/>
  <c r="H25" i="35" s="1"/>
  <c r="G27" i="35"/>
  <c r="F27" i="35"/>
  <c r="F26" i="35" s="1"/>
  <c r="I11" i="35"/>
  <c r="H11" i="35"/>
  <c r="F11" i="35"/>
  <c r="G11" i="35"/>
  <c r="E11" i="35"/>
  <c r="E27" i="35"/>
  <c r="C11" i="35"/>
  <c r="C27" i="35"/>
  <c r="D27" i="35"/>
  <c r="D25" i="35" s="1"/>
  <c r="D11" i="35"/>
  <c r="C14" i="27"/>
  <c r="C24" i="23"/>
  <c r="C10" i="24"/>
  <c r="C15" i="24"/>
  <c r="E87" i="2"/>
  <c r="E10" i="2"/>
  <c r="F30" i="35" l="1"/>
  <c r="F32" i="35" s="1"/>
  <c r="J11" i="35"/>
  <c r="H30" i="35"/>
  <c r="H32" i="35" s="1"/>
  <c r="J27" i="35"/>
  <c r="C32" i="35"/>
  <c r="C13" i="27"/>
  <c r="C15" i="27" s="1"/>
  <c r="E43" i="2"/>
  <c r="C14" i="24" s="1"/>
  <c r="F36" i="37"/>
  <c r="F37" i="37" s="1"/>
  <c r="F38" i="37" s="1"/>
  <c r="F39" i="37" s="1"/>
  <c r="F40" i="37" s="1"/>
  <c r="F41" i="37" s="1"/>
  <c r="F42" i="37" s="1"/>
  <c r="F43" i="37" s="1"/>
  <c r="F44" i="37" s="1"/>
  <c r="F45" i="37" s="1"/>
  <c r="F46" i="37" s="1"/>
  <c r="F47" i="37" s="1"/>
  <c r="F48" i="37" s="1"/>
  <c r="F49" i="37" s="1"/>
  <c r="F50" i="37" s="1"/>
  <c r="F51" i="37" s="1"/>
  <c r="F52" i="37" s="1"/>
  <c r="F53" i="37" s="1"/>
  <c r="F54" i="37" s="1"/>
  <c r="F55" i="37" s="1"/>
  <c r="F56" i="37" s="1"/>
  <c r="F57" i="37" s="1"/>
  <c r="D30" i="35"/>
  <c r="D32" i="35" s="1"/>
  <c r="E37" i="2"/>
  <c r="E41" i="2" s="1"/>
  <c r="E72" i="2" s="1"/>
  <c r="E95" i="2" s="1"/>
  <c r="C8" i="24" l="1"/>
  <c r="E99" i="2"/>
  <c r="G74" i="1"/>
  <c r="G69" i="1"/>
  <c r="F8" i="22"/>
  <c r="D36" i="1"/>
  <c r="F10" i="22" l="1"/>
  <c r="F23" i="22"/>
  <c r="F26" i="22" s="1"/>
  <c r="G23" i="22"/>
  <c r="G26" i="22" s="1"/>
  <c r="G10" i="22"/>
  <c r="G13" i="22" s="1"/>
  <c r="G75" i="1"/>
  <c r="K30" i="35" l="1"/>
  <c r="J33" i="35"/>
  <c r="D10" i="17"/>
  <c r="I26" i="35" l="1"/>
  <c r="J26" i="35" l="1"/>
  <c r="I30" i="35"/>
  <c r="I32" i="35" s="1"/>
  <c r="E15" i="35"/>
  <c r="G25" i="35"/>
  <c r="J25" i="35" s="1"/>
  <c r="J15" i="35" l="1"/>
  <c r="E30" i="35"/>
  <c r="E32" i="35" s="1"/>
  <c r="G17" i="35"/>
  <c r="J17" i="35" l="1"/>
  <c r="J30" i="35" s="1"/>
  <c r="J32" i="35" s="1"/>
  <c r="G30" i="35"/>
  <c r="G32" i="35" s="1"/>
  <c r="D68" i="1"/>
  <c r="D16" i="14" s="1"/>
  <c r="D61" i="1"/>
  <c r="D57" i="1"/>
  <c r="G27" i="1"/>
  <c r="G20" i="1"/>
  <c r="D20" i="1"/>
  <c r="D13" i="1"/>
  <c r="G15" i="1"/>
  <c r="G7" i="1"/>
  <c r="D57" i="34" l="1"/>
  <c r="C21" i="7"/>
  <c r="G37" i="1"/>
  <c r="G58" i="1" s="1"/>
  <c r="G76" i="1" s="1"/>
  <c r="D37" i="1"/>
  <c r="D75" i="1"/>
  <c r="D76" i="1" l="1"/>
  <c r="D78" i="1" s="1"/>
  <c r="E11" i="22"/>
  <c r="C13" i="22"/>
  <c r="C18" i="11"/>
  <c r="B12" i="13" l="1"/>
  <c r="B13" i="15" l="1"/>
  <c r="C11" i="17" s="1"/>
  <c r="C15" i="18" s="1"/>
  <c r="B10" i="16" s="1"/>
  <c r="B13" i="14"/>
  <c r="E97" i="37"/>
  <c r="E99" i="37" s="1"/>
  <c r="B22" i="16" l="1"/>
  <c r="B30" i="16" s="1"/>
  <c r="F8" i="19"/>
  <c r="B12" i="19"/>
  <c r="B39" i="16"/>
  <c r="F64" i="37"/>
  <c r="J60" i="37"/>
  <c r="F60" i="37"/>
  <c r="F65" i="37" l="1"/>
  <c r="G64" i="37"/>
  <c r="F66" i="37"/>
  <c r="F67" i="37" s="1"/>
  <c r="F68" i="37" s="1"/>
  <c r="F69" i="37" s="1"/>
  <c r="F70" i="37" s="1"/>
  <c r="F71" i="37" s="1"/>
  <c r="F72" i="37" s="1"/>
  <c r="F73" i="37" s="1"/>
  <c r="F74" i="37" s="1"/>
  <c r="F75" i="37" s="1"/>
  <c r="F76" i="37" s="1"/>
  <c r="F77" i="37" s="1"/>
  <c r="F78" i="37" s="1"/>
  <c r="F79" i="37" s="1"/>
  <c r="F80" i="37" s="1"/>
  <c r="F81" i="37" s="1"/>
  <c r="F82" i="37" s="1"/>
  <c r="F83" i="37" s="1"/>
  <c r="F84" i="37" s="1"/>
  <c r="F85" i="37" s="1"/>
  <c r="F86" i="37" s="1"/>
  <c r="C9" i="16"/>
  <c r="C11" i="16" s="1"/>
  <c r="C23" i="23" l="1"/>
  <c r="C22" i="23"/>
  <c r="F12" i="19"/>
  <c r="F91" i="37" l="1"/>
  <c r="C25" i="23" l="1"/>
  <c r="D12" i="17"/>
  <c r="F7" i="13"/>
  <c r="F8" i="13"/>
  <c r="F21" i="16"/>
  <c r="D8" i="22"/>
  <c r="D13" i="22" s="1"/>
  <c r="C38" i="16"/>
  <c r="C40" i="16" s="1"/>
  <c r="B19" i="19"/>
  <c r="B14" i="21" s="1"/>
  <c r="B14" i="22" s="1"/>
  <c r="D16" i="11"/>
  <c r="M14" i="11"/>
  <c r="M12" i="11"/>
  <c r="M11" i="11"/>
  <c r="E9" i="22"/>
  <c r="E12" i="22"/>
  <c r="D93" i="37"/>
  <c r="D95" i="37" s="1"/>
  <c r="D94" i="37"/>
  <c r="D96" i="37" s="1"/>
  <c r="F9" i="15"/>
  <c r="F10" i="15"/>
  <c r="F11" i="15"/>
  <c r="J16" i="11"/>
  <c r="M16" i="11"/>
  <c r="F13" i="22"/>
  <c r="F16" i="22" s="1"/>
  <c r="C12" i="15"/>
  <c r="E12" i="15"/>
  <c r="D12" i="14"/>
  <c r="I18" i="11"/>
  <c r="H18" i="11"/>
  <c r="M17" i="11"/>
  <c r="D12" i="15"/>
  <c r="F8" i="15"/>
  <c r="M10" i="11"/>
  <c r="M15" i="11"/>
  <c r="F11" i="13" l="1"/>
  <c r="F14" i="13" s="1"/>
  <c r="B11" i="13"/>
  <c r="B12" i="14" s="1"/>
  <c r="B12" i="15" s="1"/>
  <c r="E13" i="22"/>
  <c r="F12" i="15"/>
  <c r="F15" i="15" s="1"/>
  <c r="L18" i="11"/>
  <c r="C10" i="17" l="1"/>
  <c r="C14" i="18" s="1"/>
  <c r="B9" i="16" s="1"/>
  <c r="G18" i="11"/>
  <c r="D18" i="11"/>
  <c r="M13" i="11"/>
  <c r="M18" i="11" s="1"/>
  <c r="M22" i="11" s="1"/>
  <c r="B21" i="16" l="1"/>
  <c r="E8" i="19"/>
  <c r="B38" i="16"/>
  <c r="B11" i="19" s="1"/>
  <c r="B18" i="19" s="1"/>
  <c r="B13" i="21" s="1"/>
  <c r="B13" i="22" s="1"/>
  <c r="B29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tc={E25A23EA-D495-46C9-AA78-17C48918F2E6}</author>
  </authors>
  <commentList>
    <comment ref="H23" authorId="0" shapeId="0" xr:uid="{E25A23EA-D495-46C9-AA78-17C48918F2E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Fuente BVPASA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Sady Pereira</author>
  </authors>
  <commentList>
    <comment ref="E7" authorId="0" shapeId="0" xr:uid="{014E40D2-1D99-4DB0-89E9-CB49D051A259}">
      <text>
        <r>
          <rPr>
            <b/>
            <sz val="9"/>
            <color indexed="81"/>
            <rFont val="Tahoma"/>
            <family val="2"/>
          </rPr>
          <t>Sady Pereira:</t>
        </r>
        <r>
          <rPr>
            <sz val="9"/>
            <color indexed="81"/>
            <rFont val="Tahoma"/>
            <family val="2"/>
          </rPr>
          <t xml:space="preserve">
Corresponde a Saldos del Activo - Deudoras
o Pasicas - Acreedoreas</t>
        </r>
      </text>
    </comment>
  </commentList>
</comments>
</file>

<file path=xl/sharedStrings.xml><?xml version="1.0" encoding="utf-8"?>
<sst xmlns="http://schemas.openxmlformats.org/spreadsheetml/2006/main" count="1316" uniqueCount="843">
  <si>
    <t>Fecha Presentación:</t>
  </si>
  <si>
    <t>INDICE</t>
  </si>
  <si>
    <t>REF.</t>
  </si>
  <si>
    <t>I-INFORMACIÓN GENERAL DE INVESTOR CASA DE BOLSA SA</t>
  </si>
  <si>
    <t>Infome en Word.</t>
  </si>
  <si>
    <t>II-ESTADOS FINANCIEROS BASICOS</t>
  </si>
  <si>
    <t>Balance General</t>
  </si>
  <si>
    <t>Cuadro de Resultados</t>
  </si>
  <si>
    <t>Flujo de Efectivo</t>
  </si>
  <si>
    <t>Estado de Variacion Patrimonial</t>
  </si>
  <si>
    <t>Calculo de IRACIS</t>
  </si>
  <si>
    <t>Balance del Sistema</t>
  </si>
  <si>
    <t>Informe del Sindico</t>
  </si>
  <si>
    <t>Informe del Auditor Externo</t>
  </si>
  <si>
    <t>Memoria del Directorio</t>
  </si>
  <si>
    <t xml:space="preserve"> Notas a los Estados Contables</t>
  </si>
  <si>
    <t>Nota 1- Consideraciones de EEFF</t>
  </si>
  <si>
    <t>Nota 2 - Inforamacion de la Empresa</t>
  </si>
  <si>
    <t>Nota 3 - Principales Politicas y Practicas Contables</t>
  </si>
  <si>
    <t>Nota 4 - Cambio de Politicas y Proced. Contables</t>
  </si>
  <si>
    <t>Nota 5 - Criterios Especificos de Valuación</t>
  </si>
  <si>
    <t>a. Valuacion Moneda Extranjera</t>
  </si>
  <si>
    <t>b.Posición Moneda Extranjera</t>
  </si>
  <si>
    <t>c.Diferencia de cambio</t>
  </si>
  <si>
    <t>d. Disponibiliadades</t>
  </si>
  <si>
    <t>e. Inversiones</t>
  </si>
  <si>
    <t>f.Créditos</t>
  </si>
  <si>
    <t>g.Bienes de Cambio</t>
  </si>
  <si>
    <t>h.Cargos Diferidos</t>
  </si>
  <si>
    <t>i. Bienes Intangibles</t>
  </si>
  <si>
    <t>j. Otros Activos</t>
  </si>
  <si>
    <t xml:space="preserve">k.Prestamos </t>
  </si>
  <si>
    <t>l.Documentos y Ctas a Cobrar</t>
  </si>
  <si>
    <t>m.Acreedores por Intermediación</t>
  </si>
  <si>
    <t>n. Administración de Carteras</t>
  </si>
  <si>
    <t>o.Cuentas a Pagar - Relacionadas -</t>
  </si>
  <si>
    <t>p.Obligaciones Contrato de Underwriting</t>
  </si>
  <si>
    <t>q.Otros Pasivos</t>
  </si>
  <si>
    <t>r.Saldos y Transacciones - Relacionadas -</t>
  </si>
  <si>
    <t>s. Resultados con Relacionadas</t>
  </si>
  <si>
    <t>t.Patrimonio</t>
  </si>
  <si>
    <t>u. Previsiones</t>
  </si>
  <si>
    <t>v.Ingresos Operativos</t>
  </si>
  <si>
    <t>w.Otros Gastos Operativos</t>
  </si>
  <si>
    <t>x. Otros Ingresos y Egresos</t>
  </si>
  <si>
    <t>y. Resultados Financieros</t>
  </si>
  <si>
    <t>z. Resultados Extraordinarios</t>
  </si>
  <si>
    <t>Nota 6- Información Referente a Contingencias</t>
  </si>
  <si>
    <t>a.Compromisios Directos</t>
  </si>
  <si>
    <t>b.Contingencias Legales</t>
  </si>
  <si>
    <t>c.Garantías Constituidas</t>
  </si>
  <si>
    <t>Nota 7- Hechos posteriores</t>
  </si>
  <si>
    <t>Nota 8- Limitaciones a libre disponibilidad</t>
  </si>
  <si>
    <t>Nota 9- Cambios Contables</t>
  </si>
  <si>
    <t>Nota 10- Restricciones para Distribuir Utilidades</t>
  </si>
  <si>
    <t>Nota 11- Sanciones</t>
  </si>
  <si>
    <t>1 01</t>
  </si>
  <si>
    <t>1 01 01</t>
  </si>
  <si>
    <t xml:space="preserve"> (Expresado en Guaraníes)</t>
  </si>
  <si>
    <t>ACTIVO</t>
  </si>
  <si>
    <t>PASIVO</t>
  </si>
  <si>
    <t>1 01 01 01</t>
  </si>
  <si>
    <t>PASIVO CORRIENTE</t>
  </si>
  <si>
    <t>1 01 01 03</t>
  </si>
  <si>
    <t>DISPONIBILIDADES Nota 5 d</t>
  </si>
  <si>
    <t>Caja</t>
  </si>
  <si>
    <t>Recaudaciones a Depositar</t>
  </si>
  <si>
    <t>Acreedores Varios  - Nota 5 l</t>
  </si>
  <si>
    <t>Bancos</t>
  </si>
  <si>
    <t>1 01 03</t>
  </si>
  <si>
    <t>PRESTAMOS FINANCIEROS - Nota 5 k</t>
  </si>
  <si>
    <t>1 01 03 01</t>
  </si>
  <si>
    <t>Titulos de Renta Variable</t>
  </si>
  <si>
    <t>Sobregiros en cuenta corriente</t>
  </si>
  <si>
    <t>Titulos de Renta Fija</t>
  </si>
  <si>
    <t>Documentos a pagar</t>
  </si>
  <si>
    <t>Menos: Prevision por disminución de valor</t>
  </si>
  <si>
    <t>Intereses a Devengar</t>
  </si>
  <si>
    <t>CREDITOS Nota 5 f</t>
  </si>
  <si>
    <t>PROVISIONES</t>
  </si>
  <si>
    <t>Deudores por Intermediacion</t>
  </si>
  <si>
    <t>Impuesto a la Renta a pagar</t>
  </si>
  <si>
    <t>Documentos y  Cuentas a Cobrar</t>
  </si>
  <si>
    <t>IVA a Pagar</t>
  </si>
  <si>
    <t>Deudores Varios</t>
  </si>
  <si>
    <t>Retenciones de Impuestos</t>
  </si>
  <si>
    <t>Menos: Prevision por Incobrables</t>
  </si>
  <si>
    <t>Aportes y Retenciones a Pagar</t>
  </si>
  <si>
    <t>Cuentas por Cobrar a Personas y Emp. Relacionadas</t>
  </si>
  <si>
    <t>Provisiones Varias</t>
  </si>
  <si>
    <t>1 01 03 11</t>
  </si>
  <si>
    <t>Menos: Prevision por Incobrables a Personas y Emp Relacionadas</t>
  </si>
  <si>
    <t>1 01 03 13</t>
  </si>
  <si>
    <t>Derechos sobre titulos por Contratos de Underwiting</t>
  </si>
  <si>
    <t>1 01 03 14</t>
  </si>
  <si>
    <t>OTROS ACTIVOS</t>
  </si>
  <si>
    <t>OTROS PASIVOS</t>
  </si>
  <si>
    <t>1 01 15</t>
  </si>
  <si>
    <t>1 01 15 02</t>
  </si>
  <si>
    <t>Prestamos de Terceros</t>
  </si>
  <si>
    <t>1 01 15 03</t>
  </si>
  <si>
    <t>Dividendos a Pagar</t>
  </si>
  <si>
    <t>2 01 15 03</t>
  </si>
  <si>
    <t>Otros Pasivos Corrientes</t>
  </si>
  <si>
    <t>1 01 20</t>
  </si>
  <si>
    <t>1 01 20 01</t>
  </si>
  <si>
    <t>ACTIVO NO CORRIENTE</t>
  </si>
  <si>
    <t>PASIVOS NO CORRIENTE</t>
  </si>
  <si>
    <t>1 01 20 02</t>
  </si>
  <si>
    <t>INVERSIONES PERMANENTES Nota 5 e</t>
  </si>
  <si>
    <t>PRESTAMOS FINANCIEROS</t>
  </si>
  <si>
    <t>Préstamos en Bancos</t>
  </si>
  <si>
    <t>Titulo de Renta Fija</t>
  </si>
  <si>
    <t>Acciones en la Bolsa de Valores</t>
  </si>
  <si>
    <t>Otros Valores</t>
  </si>
  <si>
    <t>PREVISIONES</t>
  </si>
  <si>
    <t>1 02</t>
  </si>
  <si>
    <t xml:space="preserve">Instrumentos Financieros Cedidos </t>
  </si>
  <si>
    <t>1 02 01</t>
  </si>
  <si>
    <t>Prevision para Indeminzacion</t>
  </si>
  <si>
    <t>1 02 01 09</t>
  </si>
  <si>
    <t>Otras Contingencias</t>
  </si>
  <si>
    <t>CREDITOS</t>
  </si>
  <si>
    <t>Otros Pasivos No Corrientes</t>
  </si>
  <si>
    <t>1 02 02</t>
  </si>
  <si>
    <t>1 02 02 01</t>
  </si>
  <si>
    <t>Deudores por Gestion en Cobro</t>
  </si>
  <si>
    <t>1 02 02 02</t>
  </si>
  <si>
    <t>1 02 02 03</t>
  </si>
  <si>
    <t>PATRIMONIO NETO  Nota 5 t</t>
  </si>
  <si>
    <t>Capital realizado</t>
  </si>
  <si>
    <t>Aportes para Futuras Integraciones</t>
  </si>
  <si>
    <t>1 02 10</t>
  </si>
  <si>
    <t>BIENES DE USO Nota 5 g</t>
  </si>
  <si>
    <t>Reservas</t>
  </si>
  <si>
    <t>Bienes en operación</t>
  </si>
  <si>
    <t>Reserva Legal</t>
  </si>
  <si>
    <t>Depreciación acumulada</t>
  </si>
  <si>
    <t>Reserva de revalúo</t>
  </si>
  <si>
    <t>Utilidad por valuación BVPSA</t>
  </si>
  <si>
    <t>ACTIVOS INTANGIBLES  Nota 5 i</t>
  </si>
  <si>
    <t>Licencias</t>
  </si>
  <si>
    <t>Marcas</t>
  </si>
  <si>
    <t>Membresia BVPASA</t>
  </si>
  <si>
    <t>Sistemas Informaticos</t>
  </si>
  <si>
    <t>Resultados Acumulados</t>
  </si>
  <si>
    <t>Amortización Acumulada</t>
  </si>
  <si>
    <t>Resultado del Ejercicio</t>
  </si>
  <si>
    <t>1 02 10 01</t>
  </si>
  <si>
    <t>1 02 10 02</t>
  </si>
  <si>
    <t>1 02 20</t>
  </si>
  <si>
    <t>Gastos de Constitución</t>
  </si>
  <si>
    <t>1 02 20 01</t>
  </si>
  <si>
    <t>Seguros Pagados por Adelantado</t>
  </si>
  <si>
    <t>1 02 20 02</t>
  </si>
  <si>
    <t>1 02 20 03</t>
  </si>
  <si>
    <t>1 02 30</t>
  </si>
  <si>
    <t>1 02 30 01</t>
  </si>
  <si>
    <t>1 02 30 02</t>
  </si>
  <si>
    <t>1 02 30 03</t>
  </si>
  <si>
    <t xml:space="preserve">2 01 </t>
  </si>
  <si>
    <t>2 01 01</t>
  </si>
  <si>
    <t>2 01 01 02</t>
  </si>
  <si>
    <t>2 01 01 04</t>
  </si>
  <si>
    <t>2 01 05</t>
  </si>
  <si>
    <t>2 01 05 01</t>
  </si>
  <si>
    <t>2 01 05 02</t>
  </si>
  <si>
    <t>2 01 05 04</t>
  </si>
  <si>
    <t>2 01 10</t>
  </si>
  <si>
    <t>2 01 10 01</t>
  </si>
  <si>
    <t>2 01 10 04</t>
  </si>
  <si>
    <t>2 01 10 05</t>
  </si>
  <si>
    <t>2 01 20</t>
  </si>
  <si>
    <t>2 01 20 04</t>
  </si>
  <si>
    <t>2 02</t>
  </si>
  <si>
    <t>2 02 01</t>
  </si>
  <si>
    <t>2 02 01 01</t>
  </si>
  <si>
    <t>2 02 01 02</t>
  </si>
  <si>
    <t>2 02 02</t>
  </si>
  <si>
    <t>2 02 02 01</t>
  </si>
  <si>
    <t>3 02 02 01</t>
  </si>
  <si>
    <t>2 03</t>
  </si>
  <si>
    <t>2 03 01</t>
  </si>
  <si>
    <t>2 03 01 03</t>
  </si>
  <si>
    <t>2 03 01 04</t>
  </si>
  <si>
    <t>2 03 02</t>
  </si>
  <si>
    <t>2 03 02 01</t>
  </si>
  <si>
    <t>2 03 02 03</t>
  </si>
  <si>
    <t>2 03 02 04</t>
  </si>
  <si>
    <t>2 03 02 05</t>
  </si>
  <si>
    <t>2 03 03</t>
  </si>
  <si>
    <t>2 03 03 01</t>
  </si>
  <si>
    <t>2 03 03 02</t>
  </si>
  <si>
    <t>ESTADO DE RESULTADOS</t>
  </si>
  <si>
    <t>(Expresado en guaraníes)</t>
  </si>
  <si>
    <t>Comisiones por Operaciones en Rueda</t>
  </si>
  <si>
    <t>Por intermediacion por Acciones en Rueda</t>
  </si>
  <si>
    <t>Por intermediacion de Renta Fija en Rueda</t>
  </si>
  <si>
    <t>Comisiones por Operaciones fuera de Rueda</t>
  </si>
  <si>
    <t>Por intermediacion por Acciones fuera de Rueda</t>
  </si>
  <si>
    <t>Por intermediacion de Renta Fija fuera de  Rueda</t>
  </si>
  <si>
    <t>Comisiones por Contratos de Colocaciones Primarias</t>
  </si>
  <si>
    <t>Comisiones por Contratos de Colocaciones Primarias de acciones</t>
  </si>
  <si>
    <t>Comisiones por Contratos de Colocaciones Primarias de renta fija</t>
  </si>
  <si>
    <t>Ingresos Por Asesoria Financiera</t>
  </si>
  <si>
    <t>Ingresos por Intereses y Dividendos de Cartera Propia</t>
  </si>
  <si>
    <t>Ingresos por Venta de Cartera Propia</t>
  </si>
  <si>
    <t>Ingresos por Venta de Cartera Propia a Personas y Empresas Relacionadas</t>
  </si>
  <si>
    <t>Ingresos por Operciones y Servicios a personas relacionadas</t>
  </si>
  <si>
    <t>Otros Ingresos Operativos</t>
  </si>
  <si>
    <t>Ganancia por Venta de Titulos - Bonos</t>
  </si>
  <si>
    <t>Gastos por Comisiones y Servicios</t>
  </si>
  <si>
    <t>Aranceles por negociación Bolsa de Valores</t>
  </si>
  <si>
    <t>Resultado Operativo Bruto</t>
  </si>
  <si>
    <t>Gastos de Comercialización</t>
  </si>
  <si>
    <t>Publicidad</t>
  </si>
  <si>
    <t>Folletos e impresiones</t>
  </si>
  <si>
    <t>Otros Gastos de Comercializacion</t>
  </si>
  <si>
    <t>Gastos de administración</t>
  </si>
  <si>
    <t>Aporte Patronal</t>
  </si>
  <si>
    <t>Servicios Contratados</t>
  </si>
  <si>
    <t>Resultado Operativo Neto</t>
  </si>
  <si>
    <t>Otros Ingresos</t>
  </si>
  <si>
    <t>Otros Egresos</t>
  </si>
  <si>
    <t>Generados por Activos</t>
  </si>
  <si>
    <t>Intereses cobrados</t>
  </si>
  <si>
    <t>Diferencia de Cambio</t>
  </si>
  <si>
    <t>Generados por Pasivos</t>
  </si>
  <si>
    <t>Intereses pagados</t>
  </si>
  <si>
    <t>Ganancias</t>
  </si>
  <si>
    <t>Pérdidas</t>
  </si>
  <si>
    <t>Ajuste de Resultados de Ejercicios Anteriores</t>
  </si>
  <si>
    <t>Ingresos</t>
  </si>
  <si>
    <t>Egresos</t>
  </si>
  <si>
    <t xml:space="preserve">Ganancias (o pérdidas) </t>
  </si>
  <si>
    <t>Impuesto a la Renta</t>
  </si>
  <si>
    <t>ESTADO DE FLUJO DE EFECTIVO</t>
  </si>
  <si>
    <t>Flujo de efectivo por las actividades operativas</t>
  </si>
  <si>
    <t>Efectivo pagado a empleados</t>
  </si>
  <si>
    <t>Efectivo generado por otras actividades</t>
  </si>
  <si>
    <t xml:space="preserve">Total de efectivo de las actividades operativas antes de cambios en </t>
  </si>
  <si>
    <t>los activos de operaciones.</t>
  </si>
  <si>
    <t xml:space="preserve">(Aumento) disminución en los activos de operación </t>
  </si>
  <si>
    <t>Fondos colocados a corto plazo</t>
  </si>
  <si>
    <t>Aumento (disminución) en pasivos operativos</t>
  </si>
  <si>
    <t>Pagos a proveedores</t>
  </si>
  <si>
    <t>Efectivo Neto de actividades de operación antes de impuestos</t>
  </si>
  <si>
    <t xml:space="preserve">Efectivo Neto de actividades de operación </t>
  </si>
  <si>
    <t>Flujo de efectivo por actividades de inversión</t>
  </si>
  <si>
    <t>Inversiones en otras empresas</t>
  </si>
  <si>
    <t>Fondos con destino especial</t>
  </si>
  <si>
    <t>Compra de propiedad, planta y equipo</t>
  </si>
  <si>
    <t>Adquisicion de acciones y titulos de deuda</t>
  </si>
  <si>
    <t>Intereses percibidos</t>
  </si>
  <si>
    <t>Dividendos percibidos</t>
  </si>
  <si>
    <t>Efectivo Neto por (o usado) en actividades de inversión</t>
  </si>
  <si>
    <t>Flujo de efectivo por actividades de financiamiento</t>
  </si>
  <si>
    <t>Aportes de capital</t>
  </si>
  <si>
    <t>Dividendos pagados</t>
  </si>
  <si>
    <t>Efectivo neto en actividades financieras</t>
  </si>
  <si>
    <t>Efectos de las ganancias o pérdidas de cambio en el efectivo y sus equivalentes</t>
  </si>
  <si>
    <t xml:space="preserve">Aumento (o disminución) neto de efectivos y sus equivalentes </t>
  </si>
  <si>
    <t>Efectivo y su equivalente al comienzo del periodo</t>
  </si>
  <si>
    <t>Efectivo y su equivalente al cierre del periodo</t>
  </si>
  <si>
    <t>ESTADO DE VARIACION DEL PATRIMONIO NETO.</t>
  </si>
  <si>
    <t>CAPITAL</t>
  </si>
  <si>
    <t>RESERVAS</t>
  </si>
  <si>
    <t>RESULTADOS</t>
  </si>
  <si>
    <t>PATRIMONIO NETO</t>
  </si>
  <si>
    <t>CUENTAS</t>
  </si>
  <si>
    <t>AP. FUT. INTEGRAC.</t>
  </si>
  <si>
    <t>INTEGRADO</t>
  </si>
  <si>
    <t>LEGAL</t>
  </si>
  <si>
    <t>REVALÚO</t>
  </si>
  <si>
    <t>ACUMULADOS</t>
  </si>
  <si>
    <t>DEL EJERCICIO</t>
  </si>
  <si>
    <t>Saldo al inicio del ejercicio</t>
  </si>
  <si>
    <t>Mov. Subsecuentes</t>
  </si>
  <si>
    <t>Reserva Legal  y otros del Ejercicio</t>
  </si>
  <si>
    <t>-</t>
  </si>
  <si>
    <t>Revaluo del Ejercicio</t>
  </si>
  <si>
    <t>Aportes a Cta. Fut Capitalizaciones</t>
  </si>
  <si>
    <t>Retiros a Cta. De Utilidades</t>
  </si>
  <si>
    <t>Aporte Capital</t>
  </si>
  <si>
    <t>NOTA 1: CONSIDERACION DE LOS ESTADOS CONTABLES</t>
  </si>
  <si>
    <t>NOTA 2:  INFORMACIÓN BÁSICA DE LA EMPRESA</t>
  </si>
  <si>
    <t>La Sociedad tiene por objeto efectuar las siguientes operaciones:</t>
  </si>
  <si>
    <t>Comprar y vender valores por cuenta de terceros y también por cuenta propia, con recursos de terceros o propios, en una bolsa de valores o fuera de ella;</t>
  </si>
  <si>
    <t>Prestar asesoría en materia de valores y operaciones de bolsa, así como brindar a sus clientes un sistema de información y procesamiento de datos;</t>
  </si>
  <si>
    <t>Suscribir transitoriamente, con recursos propios, parte o la totalidad de emisiones primaria de valores;</t>
  </si>
  <si>
    <t>Promover el lanzamiento de emisiones de valores públicos y privados y facilitar su colocación;</t>
  </si>
  <si>
    <t>Actuar como representante de los obligacionistas;</t>
  </si>
  <si>
    <t>Prestar servicios de administración de carteras y custodia de valores;</t>
  </si>
  <si>
    <t>Llevar el registro contable de valores de sus clientes con sujeción a lo establecido en la Ley del Mercado de Valores o en las reglamentaciones que dicte la Comisión Nacional de Valores al efecto;</t>
  </si>
  <si>
    <t>Otorgar créditos, con sus propios recursos, únicamente con el objeto de facilitar la adquisición de valores por sus comitentes, estén o no inscriptos en una bolsa de valores y con la garantía de tales valores;</t>
  </si>
  <si>
    <t>Recibir créditos de empresas del sistema financiero para la realización de las actividades que le son propias;</t>
  </si>
  <si>
    <t>Efectuar todas las operaciones y servicios que sean compatibles con la actividad de intermediación en el mercado de valores y que previamente y por las reglas de carácter general autorice la Comisión Nacional de Valores y la Bolsa de Valores que integra.</t>
  </si>
  <si>
    <t>NOTA 3: PRINCIPALES POLÍTICAS Y PRÁCTICAS CONTABLES APLICADAS</t>
  </si>
  <si>
    <t>3.1.  Base de preparación de los estados contables</t>
  </si>
  <si>
    <t>3.2. Criterios de valuación</t>
  </si>
  <si>
    <t>3.3. Previsión para cuentas incobrables</t>
  </si>
  <si>
    <t xml:space="preserve">La entidad no posee previsión para cuentas incobrables. </t>
  </si>
  <si>
    <t>Las depreciaciones se calculan por el método de línea recta, en base a la vida útil estimada del bien.</t>
  </si>
  <si>
    <t>3.5. Reconocimiento de ingresos y gastos</t>
  </si>
  <si>
    <t>Los ingresos y egresos son reconocidos de acuerdo al criterio contable de lo devengado. Bajo tal criterio los efectos de las transacciones y otros eventos son reconocidos cuando ocurren y no cuando el efectivo es recibido o pagado.</t>
  </si>
  <si>
    <t>3.6. Base de preparación del estado de flujos de efectivo</t>
  </si>
  <si>
    <t>La base de preparación del estado de flujo de efectivo es El Método Directo, con la clasificación de flujo de efectivo por actividades operativas, de inversión y de financiamiento.</t>
  </si>
  <si>
    <t>NOTA 4: CAMBIO DE POLITICA Y PROCEDIMIENTOS DE CONTABILIDAD</t>
  </si>
  <si>
    <t>La entidad no posee cambios de políticas y procedimientos contables en el trascurso del presente ejercicio.</t>
  </si>
  <si>
    <t>NOTA 5: CRITERIOS ESPECÍFICOS DE VALUACIÓN</t>
  </si>
  <si>
    <t>Tipos de Cambio</t>
  </si>
  <si>
    <t>Comprador</t>
  </si>
  <si>
    <t>Vendedor</t>
  </si>
  <si>
    <t>Activos y Pasivos en Moneda Extranjera</t>
  </si>
  <si>
    <t>DETALLE</t>
  </si>
  <si>
    <t>MONEDA EXTRANJERA CLASE</t>
  </si>
  <si>
    <t>MONEDA EXTRANJERA MONTO</t>
  </si>
  <si>
    <t>ACTIVO CORRIENTE</t>
  </si>
  <si>
    <t>DISPONIBILIDADES</t>
  </si>
  <si>
    <t>Dólares</t>
  </si>
  <si>
    <t>Creditos Fiscales</t>
  </si>
  <si>
    <t>Dividendos a Cobrar</t>
  </si>
  <si>
    <t>Otros Creditos</t>
  </si>
  <si>
    <t>Anticipo IRE</t>
  </si>
  <si>
    <t>ANTICIPOS</t>
  </si>
  <si>
    <t>Anticipo a Proveedores</t>
  </si>
  <si>
    <t>Anticipos Honorarios-Servicios</t>
  </si>
  <si>
    <t>Intereses a Vencer</t>
  </si>
  <si>
    <t>Seguros a Vencer</t>
  </si>
  <si>
    <t>Intereses a Cobrar</t>
  </si>
  <si>
    <t>INVERSIONES PERMANENTES</t>
  </si>
  <si>
    <t>Titulo de Renta Variables- Acciones</t>
  </si>
  <si>
    <t>Titulo de Renta Fija (Bonos+CDA)</t>
  </si>
  <si>
    <t>Acciones en la Bolsa de Valores y otras inversiones</t>
  </si>
  <si>
    <t>PROPIEDAD, PLANTA Y EQUIPO</t>
  </si>
  <si>
    <t>Bienes en Operación</t>
  </si>
  <si>
    <t>Depreciación Acumulada</t>
  </si>
  <si>
    <t>ACTIVOS INTANGIBLES</t>
  </si>
  <si>
    <t>Membresias</t>
  </si>
  <si>
    <t>Garantia de Alquiler</t>
  </si>
  <si>
    <t>CUENTAS A PAGAR</t>
  </si>
  <si>
    <t>Proveedores Varios</t>
  </si>
  <si>
    <t>Acreedores por intermediacion</t>
  </si>
  <si>
    <t>Comisiones a Pagar</t>
  </si>
  <si>
    <t>Anticipo de Clientes</t>
  </si>
  <si>
    <t>Documentos a Pagar</t>
  </si>
  <si>
    <t>Intereses a Pagar</t>
  </si>
  <si>
    <t>Impuesto a la Renta a Pagar</t>
  </si>
  <si>
    <t>Sueldos a Pagar</t>
  </si>
  <si>
    <t>Seguros a Pagar</t>
  </si>
  <si>
    <t>PASIVO NO CORRIENTE</t>
  </si>
  <si>
    <t>Ganancias a Devengar</t>
  </si>
  <si>
    <t>Cuentas a Pagar por Compra de Acciones</t>
  </si>
  <si>
    <t>CONCEPTO</t>
  </si>
  <si>
    <t>TIPO DE CAMBIO PERIODO ACTUAL</t>
  </si>
  <si>
    <t>MONTO AJUSTADO PERIODO ACTUAL</t>
  </si>
  <si>
    <t>TIPO DE CAMBIO PERIODO ANTERIOR</t>
  </si>
  <si>
    <t>MONTO AJUSTADO PERIODO ANTERIOR</t>
  </si>
  <si>
    <t>Ganancias por valuación de Activos en Moneda Extrajera</t>
  </si>
  <si>
    <t>Ganancias por valuación de Pasivos en Moneda Extrajera</t>
  </si>
  <si>
    <t>Pérdidas por valuación de Activos en Moneda Extranajera</t>
  </si>
  <si>
    <t>Pérdidas por valuación de Pasivos en Moneda Extranajera</t>
  </si>
  <si>
    <t>Efecto Neto</t>
  </si>
  <si>
    <t>Saldos de Cuentas</t>
  </si>
  <si>
    <t xml:space="preserve">  DISPONIBILIDADES                       </t>
  </si>
  <si>
    <t>TOTAL DISPONIBILIDADES</t>
  </si>
  <si>
    <t/>
  </si>
  <si>
    <t xml:space="preserve">                INFORMACION SOBRE EL DOCUMENTO Y EL EMISOR</t>
  </si>
  <si>
    <t xml:space="preserve">TITULOS DE RENTA FIJA </t>
  </si>
  <si>
    <t>TIPO DE</t>
  </si>
  <si>
    <t>CANTIDAD DE</t>
  </si>
  <si>
    <t>VALOR</t>
  </si>
  <si>
    <t>RESULTADO</t>
  </si>
  <si>
    <t>P.NETO</t>
  </si>
  <si>
    <t>EMISOR</t>
  </si>
  <si>
    <t>TITULO</t>
  </si>
  <si>
    <t>TITULOS</t>
  </si>
  <si>
    <t>NOMINAL</t>
  </si>
  <si>
    <t>CONTABLE</t>
  </si>
  <si>
    <t>CDA</t>
  </si>
  <si>
    <t>Bonos</t>
  </si>
  <si>
    <t>CANTIDAD</t>
  </si>
  <si>
    <t>VALOR NOMINAL</t>
  </si>
  <si>
    <t>VALOR CONTABLE</t>
  </si>
  <si>
    <t>Inversiones Temporales</t>
  </si>
  <si>
    <t>Inversiones Permanentes</t>
  </si>
  <si>
    <t>DEUDORES POR INTERMEDIACION</t>
  </si>
  <si>
    <t>GUARANIES</t>
  </si>
  <si>
    <t>Corto Plazo Gs.</t>
  </si>
  <si>
    <t>Largo Plazo Gs.</t>
  </si>
  <si>
    <t>Credito Fiscal IVA</t>
  </si>
  <si>
    <t>Dividendos a cobrar</t>
  </si>
  <si>
    <t xml:space="preserve"> </t>
  </si>
  <si>
    <t>DERECHO SOBRE TITULOS POR CONTRATOS DE UNDERWRITING</t>
  </si>
  <si>
    <t>INSTRUMENTO</t>
  </si>
  <si>
    <t>CANTIDAD DE  TITULOS</t>
  </si>
  <si>
    <t>FECHA DE</t>
  </si>
  <si>
    <t>VALOR DE SUSCRIPCIÓN</t>
  </si>
  <si>
    <t>UNITARIO</t>
  </si>
  <si>
    <t>VENCIMIENTO</t>
  </si>
  <si>
    <t>DEL CONTRATO</t>
  </si>
  <si>
    <t>NO APLICABLE</t>
  </si>
  <si>
    <t>Total actual G.</t>
  </si>
  <si>
    <t>Total anterior G.</t>
  </si>
  <si>
    <t>VALORES DE ORIGEN</t>
  </si>
  <si>
    <t>DEPRECIACIONES</t>
  </si>
  <si>
    <t>Valores al Inicio del Ejercicio</t>
  </si>
  <si>
    <t>Altas</t>
  </si>
  <si>
    <t>Bajas</t>
  </si>
  <si>
    <t>Revalúo del Periodo</t>
  </si>
  <si>
    <t>Valores al cierre del Periodo</t>
  </si>
  <si>
    <t>Acumuladas al inicio del Ejercicio</t>
  </si>
  <si>
    <t>Acumuladas Al Cierre</t>
  </si>
  <si>
    <t>Neto Resultante</t>
  </si>
  <si>
    <t>Muebles y Útiles</t>
  </si>
  <si>
    <t>Rodados</t>
  </si>
  <si>
    <t>Instalaciones</t>
  </si>
  <si>
    <t>Equipos de Oficina</t>
  </si>
  <si>
    <t>Equipos de Informática</t>
  </si>
  <si>
    <t xml:space="preserve">Inmuebles </t>
  </si>
  <si>
    <t>Construcciones en curso</t>
  </si>
  <si>
    <t>Mejoras en Predio Ajeno</t>
  </si>
  <si>
    <t>Utiles y enseres</t>
  </si>
  <si>
    <t>SALDO INICIAL</t>
  </si>
  <si>
    <t>AUMENTOS</t>
  </si>
  <si>
    <t>AMORTIZACIONES</t>
  </si>
  <si>
    <t>SALDO NETO FINAL</t>
  </si>
  <si>
    <t>CUENTA</t>
  </si>
  <si>
    <t>Marcas y Licencias</t>
  </si>
  <si>
    <t>Licencias Informáticas</t>
  </si>
  <si>
    <t>Sistemas Informáticos</t>
  </si>
  <si>
    <t>Licencia Actividad Bursatil</t>
  </si>
  <si>
    <t>Seguros pagados por adelantado</t>
  </si>
  <si>
    <t>Anticipos a proveedores y otros</t>
  </si>
  <si>
    <t>INSTITUCION</t>
  </si>
  <si>
    <t>CORTO PLAZO GS.</t>
  </si>
  <si>
    <t>LARGO PLAZO GS.</t>
  </si>
  <si>
    <t>Prestamos por Repos</t>
  </si>
  <si>
    <t>CORRIENTE G.</t>
  </si>
  <si>
    <t>NO CORRIENTE G.</t>
  </si>
  <si>
    <t>A la fecha la entidad no registra administración de Cartera a Corto y Largo Plazo</t>
  </si>
  <si>
    <t>Corriente Gs.</t>
  </si>
  <si>
    <t>No corrientes Gs.</t>
  </si>
  <si>
    <t>r)       Saldos y Transacciones con personas y empresas relacionadas (Corriente y No Corriente)</t>
  </si>
  <si>
    <t>SALDOS (Deudores y Acreedores mantenidos)</t>
  </si>
  <si>
    <t>NOMBRE</t>
  </si>
  <si>
    <t>RELACION</t>
  </si>
  <si>
    <t>TIPO DE OPERACIÓN</t>
  </si>
  <si>
    <t>ANTIGÜEDAD DE LA DEUDA</t>
  </si>
  <si>
    <t>PERIODO ACTUAL G.</t>
  </si>
  <si>
    <t>PERSONA O EMPRESA RELACIONADA</t>
  </si>
  <si>
    <t>Total Ingresos</t>
  </si>
  <si>
    <t>Total Egresos</t>
  </si>
  <si>
    <t>t) Patrimonio</t>
  </si>
  <si>
    <t>SALDO AL INICIO DEL EJERCICIO</t>
  </si>
  <si>
    <t>DISMINUCIÓN</t>
  </si>
  <si>
    <t>Capital Integrado</t>
  </si>
  <si>
    <t>Aportes no capitalizados</t>
  </si>
  <si>
    <t>La entidad no registra previsiones a la fecha.</t>
  </si>
  <si>
    <t>Ingresos por Operaciones</t>
  </si>
  <si>
    <t>Totales</t>
  </si>
  <si>
    <t>Ganancia por venta de Titulos</t>
  </si>
  <si>
    <t xml:space="preserve">Dividendos Cobrados </t>
  </si>
  <si>
    <t>Otros ingresos</t>
  </si>
  <si>
    <t>Total</t>
  </si>
  <si>
    <t>w) Otros Gastos Operativos, de comercialización y de administración</t>
  </si>
  <si>
    <t>Otros Gastos Operativos</t>
  </si>
  <si>
    <t>Perdida por venta de valores</t>
  </si>
  <si>
    <t>Generados Por Activos</t>
  </si>
  <si>
    <t>Intereses Cobrados</t>
  </si>
  <si>
    <t>Generados Por Pasivos</t>
  </si>
  <si>
    <t>Intereses Pagados</t>
  </si>
  <si>
    <t>Ingresos Extraordinarios</t>
  </si>
  <si>
    <t>Ganancia por Venta de Rodado</t>
  </si>
  <si>
    <t>Egresos Extraordinarios</t>
  </si>
  <si>
    <t>Perdida por Venta de Activo</t>
  </si>
  <si>
    <t>NOTA 6. INFORMACION REFERENTE A CONTINGENCIAS Y COMPROMISOS</t>
  </si>
  <si>
    <t>No registra</t>
  </si>
  <si>
    <t>NOTA 7. HECHOS POSTERIORES AL CIERRE DEL EJERCICIO</t>
  </si>
  <si>
    <t>No registra.</t>
  </si>
  <si>
    <t>NOTA 9. CAMBIOS CONTABLES</t>
  </si>
  <si>
    <t>NOTA 10. RESTRICIONES PARA DISTRIBUCIÓN DE UTILIDADES</t>
  </si>
  <si>
    <t>NOTA 11. SANCIONES</t>
  </si>
  <si>
    <t>No Registra.</t>
  </si>
  <si>
    <t>Ingresos por Operaciones y Servicios Extrabursatiles</t>
  </si>
  <si>
    <t>BALANCE GENERAL</t>
  </si>
  <si>
    <t>REVALORIZAC</t>
  </si>
  <si>
    <t>Total al 31/12/2020</t>
  </si>
  <si>
    <t xml:space="preserve">Balance Gral. Resol. </t>
  </si>
  <si>
    <t xml:space="preserve">Estado de Resultado Resol. </t>
  </si>
  <si>
    <t xml:space="preserve">Flujo de Efectivo </t>
  </si>
  <si>
    <t>Estado de Resultado Resol.</t>
  </si>
  <si>
    <t xml:space="preserve">CALCULO DE IRACIS </t>
  </si>
  <si>
    <t xml:space="preserve">Balance Final </t>
  </si>
  <si>
    <t>NOTA A LOS ESTADOS CONTA.</t>
  </si>
  <si>
    <t>NOTA A LOS ESTADOS CONTABLES</t>
  </si>
  <si>
    <t xml:space="preserve">NOTA A LOS ESTADOS CONTA. </t>
  </si>
  <si>
    <t>NOTA 5 A-C CRITERIOS ESPECIF.</t>
  </si>
  <si>
    <t>NOTA D - DISPONIBILIDADES</t>
  </si>
  <si>
    <t>NOTA E - INVERSIONES</t>
  </si>
  <si>
    <t>NOTA F - CREDITOS</t>
  </si>
  <si>
    <t>NOTA G BIENES DE USO</t>
  </si>
  <si>
    <t>NOTA H CARGOS DIFERIDOS</t>
  </si>
  <si>
    <t xml:space="preserve"> NOTA I INTANGIBLES</t>
  </si>
  <si>
    <t>NOTA J OTROS ACTIVOS CTES Y NO CORRIENTES</t>
  </si>
  <si>
    <t>NOTA K PRESTAMOS</t>
  </si>
  <si>
    <t>NOTA L DOCUMENTOS Y CTAS A PAGAR</t>
  </si>
  <si>
    <t>NOTAS M-Q ACREEDORES CTO PLAZO</t>
  </si>
  <si>
    <t xml:space="preserve">NOTA R SALDOS Y TRANSACCIONES </t>
  </si>
  <si>
    <t>NOTA S RESULTADOS CON PERSONAS</t>
  </si>
  <si>
    <t xml:space="preserve"> NOTA T PATRIMONIO</t>
  </si>
  <si>
    <t>NOTA V INGRESOS OPERATIVOS</t>
  </si>
  <si>
    <t>NOTA W OTROS GASTOS OPERATIVOS</t>
  </si>
  <si>
    <t>NOTA X OTROS INGRESOS Y EGRESOS</t>
  </si>
  <si>
    <t>NOTA Y RESULTADOS FINANCIEROS</t>
  </si>
  <si>
    <t>NOTA Z RESULT EXTRAORD</t>
  </si>
  <si>
    <t>NOTA 6 INFORMACION REFERENTE</t>
  </si>
  <si>
    <r>
      <t>a)</t>
    </r>
    <r>
      <rPr>
        <b/>
        <sz val="9"/>
        <color indexed="8"/>
        <rFont val="Calibri"/>
        <family val="2"/>
        <scheme val="minor"/>
      </rPr>
      <t>      Valuación en moneda extranjera</t>
    </r>
  </si>
  <si>
    <r>
      <t>b)</t>
    </r>
    <r>
      <rPr>
        <b/>
        <sz val="9"/>
        <color indexed="8"/>
        <rFont val="Calibri"/>
        <family val="2"/>
        <scheme val="minor"/>
      </rPr>
      <t>       Posición en moneda extranjera</t>
    </r>
  </si>
  <si>
    <r>
      <t>C)</t>
    </r>
    <r>
      <rPr>
        <b/>
        <sz val="9"/>
        <color indexed="8"/>
        <rFont val="Calibri"/>
        <family val="2"/>
        <scheme val="minor"/>
      </rPr>
      <t>      Diferencia de cambio en moneda extranjera.</t>
    </r>
  </si>
  <si>
    <r>
      <t>n)</t>
    </r>
    <r>
      <rPr>
        <b/>
        <sz val="9"/>
        <color indexed="8"/>
        <rFont val="Calibri"/>
        <family val="2"/>
        <scheme val="minor"/>
      </rPr>
      <t>       Administración de Cartera (Corto y Largo Plazo)</t>
    </r>
  </si>
  <si>
    <r>
      <t>o)</t>
    </r>
    <r>
      <rPr>
        <b/>
        <sz val="9"/>
        <color indexed="8"/>
        <rFont val="Calibri"/>
        <family val="2"/>
        <scheme val="minor"/>
      </rPr>
      <t>       Cuentas a Pagar a personas y empresas relacionadas (Corto y Largo plazo)</t>
    </r>
  </si>
  <si>
    <r>
      <t>p)</t>
    </r>
    <r>
      <rPr>
        <b/>
        <sz val="9"/>
        <color indexed="8"/>
        <rFont val="Calibri"/>
        <family val="2"/>
        <scheme val="minor"/>
      </rPr>
      <t>       Obligaciones por contrato de Underwriting (Corto y Largo Plazo)</t>
    </r>
  </si>
  <si>
    <r>
      <t>q)</t>
    </r>
    <r>
      <rPr>
        <b/>
        <sz val="9"/>
        <color indexed="8"/>
        <rFont val="Calibri"/>
        <family val="2"/>
        <scheme val="minor"/>
      </rPr>
      <t>       Otros Pasivos Corrientes y No Corrientes</t>
    </r>
  </si>
  <si>
    <r>
      <t>S)</t>
    </r>
    <r>
      <rPr>
        <b/>
        <sz val="9"/>
        <color indexed="8"/>
        <rFont val="Calibri"/>
        <family val="2"/>
        <scheme val="minor"/>
      </rPr>
      <t>       Resultados con Personas y Empresas Vinculadas</t>
    </r>
  </si>
  <si>
    <r>
      <t>u)</t>
    </r>
    <r>
      <rPr>
        <b/>
        <sz val="9"/>
        <color indexed="8"/>
        <rFont val="Calibri"/>
        <family val="2"/>
        <scheme val="minor"/>
      </rPr>
      <t xml:space="preserve">       Previsiones </t>
    </r>
  </si>
  <si>
    <t>INVERSIONES TEMPORARIAS</t>
  </si>
  <si>
    <t>Ingresos por Administracion de Carteras</t>
  </si>
  <si>
    <t>Ingresos por Custodia de Valores</t>
  </si>
  <si>
    <r>
      <t>2.1</t>
    </r>
    <r>
      <rPr>
        <b/>
        <sz val="9"/>
        <color indexed="8"/>
        <rFont val="Calibri"/>
        <family val="2"/>
        <scheme val="minor"/>
      </rPr>
      <t>              Naturaleza jurídica de las actividades de la sociedad</t>
    </r>
  </si>
  <si>
    <r>
      <t>2.2</t>
    </r>
    <r>
      <rPr>
        <b/>
        <sz val="9"/>
        <color indexed="8"/>
        <rFont val="Calibri"/>
        <family val="2"/>
        <scheme val="minor"/>
      </rPr>
      <t>   Participación en empresas vinculadas</t>
    </r>
  </si>
  <si>
    <r>
      <t>3.4.</t>
    </r>
    <r>
      <rPr>
        <sz val="9"/>
        <color indexed="8"/>
        <rFont val="Calibri"/>
        <family val="2"/>
        <scheme val="minor"/>
      </rPr>
      <t xml:space="preserve"> </t>
    </r>
    <r>
      <rPr>
        <b/>
        <sz val="9"/>
        <color indexed="8"/>
        <rFont val="Calibri"/>
        <family val="2"/>
        <scheme val="minor"/>
      </rPr>
      <t>Depreciación de bienes de uso</t>
    </r>
  </si>
  <si>
    <t xml:space="preserve"> -   </t>
  </si>
  <si>
    <t>Acreedores por Intermediación. Nota 5 m</t>
  </si>
  <si>
    <t>Cuentas por Pagar a Personas y Emp. Relacionadas. Nota o</t>
  </si>
  <si>
    <r>
      <t>a)</t>
    </r>
    <r>
      <rPr>
        <b/>
        <sz val="9"/>
        <color indexed="8"/>
        <rFont val="Calibri"/>
        <family val="2"/>
        <scheme val="minor"/>
      </rPr>
      <t>        Compromisos Directos</t>
    </r>
  </si>
  <si>
    <r>
      <t>b)</t>
    </r>
    <r>
      <rPr>
        <b/>
        <sz val="9"/>
        <color indexed="8"/>
        <rFont val="Calibri"/>
        <family val="2"/>
        <scheme val="minor"/>
      </rPr>
      <t>        Contingencias Legales</t>
    </r>
  </si>
  <si>
    <r>
      <t>c)</t>
    </r>
    <r>
      <rPr>
        <b/>
        <sz val="9"/>
        <color indexed="8"/>
        <rFont val="Calibri"/>
        <family val="2"/>
        <scheme val="minor"/>
      </rPr>
      <t>        Garantías Constituidas</t>
    </r>
  </si>
  <si>
    <r>
      <t>NOTA 8.</t>
    </r>
    <r>
      <rPr>
        <sz val="9"/>
        <color indexed="8"/>
        <rFont val="Calibri"/>
        <family val="2"/>
        <scheme val="minor"/>
      </rPr>
      <t xml:space="preserve"> </t>
    </r>
    <r>
      <rPr>
        <b/>
        <sz val="9"/>
        <color indexed="8"/>
        <rFont val="Calibri"/>
        <family val="2"/>
        <scheme val="minor"/>
      </rPr>
      <t>LIMITACION A LA LIBRE DISPONIBILIDAD DE LOS ACTIVOS O DEL PATRIMONIO Y DE CUALQUIER RESTRICCION AL DERECHO DE PROPIEDAD.</t>
    </r>
  </si>
  <si>
    <t>Ana Cristina Neffa Persano</t>
  </si>
  <si>
    <t>Otros Activos</t>
  </si>
  <si>
    <t>Otros Costos de Operaciones</t>
  </si>
  <si>
    <t>Los Bienes de Uso se expresan a su valor de adquisición. Ya no se revaluan a partir del Ejercicio 2020.</t>
  </si>
  <si>
    <t>Seguros a Vencer M/L</t>
  </si>
  <si>
    <t>Intereses a Vencer M/L</t>
  </si>
  <si>
    <t>Intereses a Vencer M/E</t>
  </si>
  <si>
    <t>PERIODO ANT 31/12/ 2020</t>
  </si>
  <si>
    <t>La composición de los fondos disponibles en Bancos, es como sigue:</t>
  </si>
  <si>
    <t xml:space="preserve">Otros Activos </t>
  </si>
  <si>
    <t>TRADERS PRO CASA DE BOLSA S.A.</t>
  </si>
  <si>
    <t>INFORMACION GENERAL DE LA ENTIDAD</t>
  </si>
  <si>
    <t>1. IDENTIFICACIÓN:</t>
  </si>
  <si>
    <t>Nombre o Razón social</t>
  </si>
  <si>
    <t>Traders Pro Casa de Bolsa S.A.</t>
  </si>
  <si>
    <t>Registro CNV</t>
  </si>
  <si>
    <t>CERTIFICADO DE REGISTRO N° 062 _03082021</t>
  </si>
  <si>
    <t>Código Bolsa</t>
  </si>
  <si>
    <t>Dirección oficina principal</t>
  </si>
  <si>
    <t>Avda. Brasilia 764. Edificio Investor. 1er. Piso</t>
  </si>
  <si>
    <t>Teléfono</t>
  </si>
  <si>
    <t>E-mail</t>
  </si>
  <si>
    <t>directorio@traderspro.com.py</t>
  </si>
  <si>
    <t>Sitio página web</t>
  </si>
  <si>
    <t>www.traderspro.com.py</t>
  </si>
  <si>
    <t>Domicilio legal</t>
  </si>
  <si>
    <t>2. ANTECEDENTES DE CONSTITUCIÓN DE LA SOCIEDAD</t>
  </si>
  <si>
    <t>Escritura Nº 10 Fecha 16 de Abril del 2021</t>
  </si>
  <si>
    <t xml:space="preserve">Inscripción en el registro público de personas jurídicas matricula Nº 34473 y de la sección comercio matricula Nº 34475 ambas en fecha 07 de Mayo del 2021 </t>
  </si>
  <si>
    <t>3. ADMINISTRACIÓN</t>
  </si>
  <si>
    <t>CARGO</t>
  </si>
  <si>
    <t>NOMBRE Y APELLIDO</t>
  </si>
  <si>
    <t>Presidente</t>
  </si>
  <si>
    <t>Giuseppe Antonio Saurini Buey</t>
  </si>
  <si>
    <t>Vicepresidente</t>
  </si>
  <si>
    <t>Mayra Antonella Roux Miranda</t>
  </si>
  <si>
    <t>Director titular</t>
  </si>
  <si>
    <t>Diego Benjamin Barboza Clari</t>
  </si>
  <si>
    <t>Cesar Fernando Godoy Gimenez</t>
  </si>
  <si>
    <t>María Verónica Porro Acosta</t>
  </si>
  <si>
    <t xml:space="preserve">Síndico </t>
  </si>
  <si>
    <t>Ysaias Lopez Gomez</t>
  </si>
  <si>
    <t>4. CAPITAL Y PROPIEDAD</t>
  </si>
  <si>
    <t xml:space="preserve">Capital Social (de acuerdo al artículo 6 de los estatutos sociales) Gs.15.000.000.000 </t>
  </si>
  <si>
    <t>Representado por Gs.1.000.000 cada acción nominativa ordinaria</t>
  </si>
  <si>
    <t>Capital Emitido G.5.000.000.000 (cinco mil millones)</t>
  </si>
  <si>
    <t>Capital Suscripto G.5.000.000.000 (cinco mil millones)</t>
  </si>
  <si>
    <t>Valor nominal de las acciones G.1.000.000</t>
  </si>
  <si>
    <t>CUADRO DE CAPITAL INTEGRADO</t>
  </si>
  <si>
    <t>Nº</t>
  </si>
  <si>
    <t>ACCIONISTA</t>
  </si>
  <si>
    <t>SERIE</t>
  </si>
  <si>
    <t>NÚMERO DE ACCIONES</t>
  </si>
  <si>
    <t>CANTIDAD DE ACCIONES</t>
  </si>
  <si>
    <t>CLASE</t>
  </si>
  <si>
    <t>VOTO</t>
  </si>
  <si>
    <t>MONTO</t>
  </si>
  <si>
    <t>% DE PARTICIPACIÓN DEL CAPITAL INTEGRADO</t>
  </si>
  <si>
    <t>INCUBATE S.A.</t>
  </si>
  <si>
    <t>---</t>
  </si>
  <si>
    <t>Ordinaria</t>
  </si>
  <si>
    <t>1 por acción</t>
  </si>
  <si>
    <t>4551-4731</t>
  </si>
  <si>
    <t>4751-4800</t>
  </si>
  <si>
    <t>4801-4850</t>
  </si>
  <si>
    <t>4851-4900</t>
  </si>
  <si>
    <t>Celso Ivan Casamayouret Genes</t>
  </si>
  <si>
    <t>4901-4950</t>
  </si>
  <si>
    <t>Adrian Aponte Rivas</t>
  </si>
  <si>
    <t>4951-5000</t>
  </si>
  <si>
    <t>Patricia Raquel Boettner Friedmann</t>
  </si>
  <si>
    <t>2435-2484</t>
  </si>
  <si>
    <t>CUADRO DEL CAPITAL SUSCRIPTO</t>
  </si>
  <si>
    <t>% DE PARTICIPACIÓN DEL CAPITAL SUSCRIPTO</t>
  </si>
  <si>
    <t>4551-4750</t>
  </si>
  <si>
    <t>5. AUDITOR EXTERNO INDEPENDIENTE</t>
  </si>
  <si>
    <t>1. Auditor externo independiente designado: HP Auditores &amp; Contadores</t>
  </si>
  <si>
    <t>2. Número de inscripción en le registro de la CNV: AE052, según Res CNV Nº 15 E/17</t>
  </si>
  <si>
    <t xml:space="preserve">          Personas Vinculadas</t>
  </si>
  <si>
    <t>Síndico</t>
  </si>
  <si>
    <t>Auditor interno</t>
  </si>
  <si>
    <t>Mirtha Patricia Páez Gonzalez</t>
  </si>
  <si>
    <t xml:space="preserve">          Vinculada controlante</t>
  </si>
  <si>
    <t>Denominación</t>
  </si>
  <si>
    <t>Domicilio</t>
  </si>
  <si>
    <t>Av. Brasilia 764. 1º Piso</t>
  </si>
  <si>
    <t>Actividad principal</t>
  </si>
  <si>
    <t>Otras actividades de servicio de apoyo a empresas</t>
  </si>
  <si>
    <t>Participación en el capital</t>
  </si>
  <si>
    <t>Porcentaje de votos</t>
  </si>
  <si>
    <t>Honorarios Profesionales</t>
  </si>
  <si>
    <t>Banco Familiar Saeca Cta Cte 00-2906458 M/L</t>
  </si>
  <si>
    <t>Corrientes</t>
  </si>
  <si>
    <t>No Corrientes</t>
  </si>
  <si>
    <t>Diego Barboza</t>
  </si>
  <si>
    <t>Banco Familiar Saeca Caja De Ahorro 0-2986139 M/L</t>
  </si>
  <si>
    <t>BVPASA</t>
  </si>
  <si>
    <t>VALOR DE COSTO</t>
  </si>
  <si>
    <t>VALOR NOMINAL UNITARIO</t>
  </si>
  <si>
    <t>VALOR DE COTIZACION</t>
  </si>
  <si>
    <t>Inversiones Corrientes</t>
  </si>
  <si>
    <t>Títulos de Renta Fija</t>
  </si>
  <si>
    <t xml:space="preserve">                       - </t>
  </si>
  <si>
    <t xml:space="preserve">                         - </t>
  </si>
  <si>
    <t xml:space="preserve">                                          - </t>
  </si>
  <si>
    <t>Inversiones No Corrientes</t>
  </si>
  <si>
    <t>VALOR DE MERCADO</t>
  </si>
  <si>
    <t>Asesoramiento Legal y Juridico</t>
  </si>
  <si>
    <t>Los saldos de la cuenta se componen de la siguiente manera;</t>
  </si>
  <si>
    <t>i)   Intangibles,</t>
  </si>
  <si>
    <t xml:space="preserve"> Los saldos de las cuentas que la componen son las siguientes;</t>
  </si>
  <si>
    <t>Intereses a Pagar a Bancos</t>
  </si>
  <si>
    <t>DOCUMENTOS Y CUENTAS A PAGAR</t>
  </si>
  <si>
    <t>Acreedores por Operaciones</t>
  </si>
  <si>
    <t>Menos: Amortización Acumulada</t>
  </si>
  <si>
    <t>Dividendos  Cobrados</t>
  </si>
  <si>
    <t>Ingreso en efectivo de comisiones y otros ingresos operativos</t>
  </si>
  <si>
    <t>Inversiones Temporarias/Permanentes</t>
  </si>
  <si>
    <t>Provenientes de Préstamos y Otras Deudas</t>
  </si>
  <si>
    <t>SALDO AL CIERE DEL EJERCICIO ACTUAL GUARANIES</t>
  </si>
  <si>
    <t>SALDO AL CIERE DEL EJERCICIO ANTERIOR GUARANIES</t>
  </si>
  <si>
    <t>Saldos por Operaciones pendientes de cobro - M/L</t>
  </si>
  <si>
    <t>Saldos por Operaciones pendientes de cobro - M/E</t>
  </si>
  <si>
    <t>PLAZO DE VENCIMIENTO DEL CONTRATO</t>
  </si>
  <si>
    <t>No Aplicable</t>
  </si>
  <si>
    <t>Deducidas del Activo</t>
  </si>
  <si>
    <t>Creditos</t>
  </si>
  <si>
    <t>Incluidas en el Pasivo</t>
  </si>
  <si>
    <t>Prevision por Indemnizaciones</t>
  </si>
  <si>
    <t>De acuerdo a lo previsto en el artículo 111 de la Ley 5810/17, la entidad tiene constituida como garantía la suma de Gs 600.000,000- ( guaranies seiscientos millonesl), representados por 1 Certificado de Deposito de Ahorro, de Gs. 600.000.000 cada uno, emitidos por Banco Familiar SAECA, corresponden a la serie del titulo ND N°8052.</t>
  </si>
  <si>
    <t>Gastos administrativos</t>
  </si>
  <si>
    <t>l)       Acreedores Varios (Corto y largo plazo)</t>
  </si>
  <si>
    <t>INVERSIONES TEMPORARIAS  Nota 5 e</t>
  </si>
  <si>
    <t>TOTAL ACTIVOS NO CORRIENTES</t>
  </si>
  <si>
    <t>TOTAL ACTIVOS</t>
  </si>
  <si>
    <t>TOTAL PASIVO Y PATRIMONIO NETO</t>
  </si>
  <si>
    <t>TOTAL PATRIMONIO NETO</t>
  </si>
  <si>
    <t>TOTAL PASIVO</t>
  </si>
  <si>
    <t>TOTAL PASIVO NO CORRIENTE</t>
  </si>
  <si>
    <t>TOTAL PASIVO CORRIENTE</t>
  </si>
  <si>
    <t>TOTAL ACTIVO CORRIENTE</t>
  </si>
  <si>
    <t xml:space="preserve">Intereses a Vencer - </t>
  </si>
  <si>
    <t xml:space="preserve">Seguros a Vencer  </t>
  </si>
  <si>
    <t>GASTOS NO DEVENGADOS - Nota 5 h</t>
  </si>
  <si>
    <t xml:space="preserve">Garantía de Alquiler  </t>
  </si>
  <si>
    <t>GASTOS NO DEVENGADOS - Nota 5 j</t>
  </si>
  <si>
    <t>j)       Otros Activos Corrientes y No Corrientes</t>
  </si>
  <si>
    <t xml:space="preserve">ACTIVO CORRIENTE </t>
  </si>
  <si>
    <t>d)       Disponibilidades</t>
  </si>
  <si>
    <t>f)       Créditos</t>
  </si>
  <si>
    <t>h)       Cargos Diferidos</t>
  </si>
  <si>
    <t xml:space="preserve">m)       Acreedores por Intermediación. Corto y Largo Plazo. </t>
  </si>
  <si>
    <t>k)       Préstamos Financieros a corto y a largo plazo.</t>
  </si>
  <si>
    <t>Interes a devengar por Repos</t>
  </si>
  <si>
    <t>PROVISIONES.</t>
  </si>
  <si>
    <t>OTROS PASIVOS - Nota 5 q</t>
  </si>
  <si>
    <t>Obligaciones  por Contratos de Underwriting -Nota 5 p</t>
  </si>
  <si>
    <t>Obligaciones por Administracion de Carteras Nota 5 n</t>
  </si>
  <si>
    <t>Ingresos Operativos -Nota v</t>
  </si>
  <si>
    <t>Gastos Operativos -Nota w</t>
  </si>
  <si>
    <t>Otros ingresos y Egresos - Nota x</t>
  </si>
  <si>
    <t>Resultados financieros - Nota y</t>
  </si>
  <si>
    <t>v)       Ingresos Operativos</t>
  </si>
  <si>
    <t>x)       Otros Ingresos y Egresos</t>
  </si>
  <si>
    <t>y)       Resultados Financieros</t>
  </si>
  <si>
    <t xml:space="preserve">z)  Resultados Extraordinarios </t>
  </si>
  <si>
    <t xml:space="preserve">NOTAS A LOS ESTADOS CONTABLES </t>
  </si>
  <si>
    <t>Resultados  extraordinarias Nota z</t>
  </si>
  <si>
    <t>ANEXO F DE LA RESOLUCION Nº 30/21</t>
  </si>
  <si>
    <t>31 DE DICIEMBRE DE 2021</t>
  </si>
  <si>
    <t>2385-2434</t>
  </si>
  <si>
    <t>1-2384 y 2485-4550</t>
  </si>
  <si>
    <t>1-2384 y 2485-2955</t>
  </si>
  <si>
    <t>Capital Integrado G.3.386.000.000 (tres mil trescientos ochenta y seis millones)</t>
  </si>
  <si>
    <t>María Celeste Mendieta Lopez</t>
  </si>
  <si>
    <t>Oficial de Cumplimiento</t>
  </si>
  <si>
    <t xml:space="preserve"> +59521 7289737 Int 510 / +595983 315 494</t>
  </si>
  <si>
    <t>Total al 31/12/2021</t>
  </si>
  <si>
    <t>Telefonía, Internet y Licencia MO</t>
  </si>
  <si>
    <t>Gastos de escribanía</t>
  </si>
  <si>
    <t>Gasto a favor del personal</t>
  </si>
  <si>
    <t>Acción de la Bolsa de Valores</t>
  </si>
  <si>
    <t>BANCO FAMILIAR S.A.E.C.A.</t>
  </si>
  <si>
    <t>TECNOLOGÍA DEL SUR S.A.E. (TECSUL S.A.E.)</t>
  </si>
  <si>
    <t>TELEFONICA CELULAR DEL PARAGUAY S.A.E.</t>
  </si>
  <si>
    <t>BANCO ITAÚ PARAGUAY S.A.</t>
  </si>
  <si>
    <t>NUCLEO S.A.</t>
  </si>
  <si>
    <t>IMPERIAL COMPAÑÍA DISTRIBUIDORA DE PETRÓLEO Y DERIVADOS S.A.E.</t>
  </si>
  <si>
    <t>COOP. MULTIACTIVA DE AHORRO, CRÉDITO Y SERVICIOS DE FUNCIONARIOS DE YACYRETÁ (COOFY) LTDA.</t>
  </si>
  <si>
    <t>Acción</t>
  </si>
  <si>
    <t xml:space="preserve"> INFORMACION SOBRE EL EMISOR AL 31/12/2021</t>
  </si>
  <si>
    <t>Inversiones  Temporales y Permanentes</t>
  </si>
  <si>
    <t>6. PERSONAS VINCULADAS</t>
  </si>
  <si>
    <t>CORRESPONDIENTE AL 31 DE DICIEMBRE DE 2021 PRESENTADO EN FORMA COMPARATIVA CON EL EJERCICIO ECONOMICO ANTERIOR  AL  31 DE DICIEMBRE DE  2020.</t>
  </si>
  <si>
    <t>PERIODO ACTUAL 31/12/ 2021</t>
  </si>
  <si>
    <t>Sueldos Y Jornales</t>
  </si>
  <si>
    <t>Otros Beneficios Al Personal</t>
  </si>
  <si>
    <t>Aguinaldos</t>
  </si>
  <si>
    <t>Capacitacion Al Personal</t>
  </si>
  <si>
    <t>Remuneración Personal Superior</t>
  </si>
  <si>
    <t>Gastos De Representación</t>
  </si>
  <si>
    <t>Servicios Prestados Por Terceros</t>
  </si>
  <si>
    <t>Servicios Contratados Ire</t>
  </si>
  <si>
    <t>Servicios Personales Irp</t>
  </si>
  <si>
    <t>Agua, Luz, Teléfono E Internet</t>
  </si>
  <si>
    <t>Útiles De Oficina</t>
  </si>
  <si>
    <t>Gastos de Constitución Amortizado</t>
  </si>
  <si>
    <t>Comunicaciones Y Progagandas</t>
  </si>
  <si>
    <t>Papeleria E Impresos</t>
  </si>
  <si>
    <t>Gastos De Escribania</t>
  </si>
  <si>
    <t>Gastos De Impuestos</t>
  </si>
  <si>
    <t>Iva Gnd</t>
  </si>
  <si>
    <t>Multas Y Sanciones</t>
  </si>
  <si>
    <t>Impuestos, Patentes, Tasas Y Otras Contr</t>
  </si>
  <si>
    <t>Sueldos Y Otras Remuneraciones Al Person</t>
  </si>
  <si>
    <t>CORRESPONDIENTE AL 31 DE DICIEMBRE DE 2021 PRESENTADO EN FORMA COMPARATIVA CON EL 31 DE DICIEMBRE DE 2020</t>
  </si>
  <si>
    <t>SALDO AL 31/12/2021</t>
  </si>
  <si>
    <t>SALDO AL 31/12/2020</t>
  </si>
  <si>
    <t>Nombres y Apellidos</t>
  </si>
  <si>
    <t>Cedula de Identidad o Pasaporte</t>
  </si>
  <si>
    <t>RUC o Identidad Tributaria</t>
  </si>
  <si>
    <t>Nacionalidad</t>
  </si>
  <si>
    <t>Pais de residencia</t>
  </si>
  <si>
    <t>Fecha de Nacimiento</t>
  </si>
  <si>
    <t>Profesion u Ocupación</t>
  </si>
  <si>
    <t>Condición</t>
  </si>
  <si>
    <t>Porcentaje de Participación Sustantiva</t>
  </si>
  <si>
    <t>Porcentaje de Derecho a Votación</t>
  </si>
  <si>
    <t>Información Adicional</t>
  </si>
  <si>
    <t>Cadena de Control</t>
  </si>
  <si>
    <t>Fecha desde la se Constituyó en Beneficiario Final</t>
  </si>
  <si>
    <t xml:space="preserve">Albaro Acosta </t>
  </si>
  <si>
    <t>Insaurralde Nº 9991</t>
  </si>
  <si>
    <t>Paraguaya</t>
  </si>
  <si>
    <t>Paraguay</t>
  </si>
  <si>
    <t>Lic Administracion de Empresas</t>
  </si>
  <si>
    <t>a</t>
  </si>
  <si>
    <t>No</t>
  </si>
  <si>
    <t>Rolando Natalizia</t>
  </si>
  <si>
    <t>Sucre Nº 929 c/ Salaskin</t>
  </si>
  <si>
    <t>Ing Electronico</t>
  </si>
  <si>
    <t>Anibal Acosta</t>
  </si>
  <si>
    <t>Avda. Hugo Zucolillo</t>
  </si>
  <si>
    <t xml:space="preserve">Empresario </t>
  </si>
  <si>
    <t xml:space="preserve">Veronica Porro </t>
  </si>
  <si>
    <t>Rca. Argentina Nº 1606</t>
  </si>
  <si>
    <t>d</t>
  </si>
  <si>
    <t xml:space="preserve">Lic Economía </t>
  </si>
  <si>
    <t>Representante Legal</t>
  </si>
  <si>
    <t>Incubate . S.A. posee Acciones de la Empresa Traders Pro CBSA , constituida en Asunción-Paraguay, por valor de Gs.4.450.000.000 que representan el 89% del Capital Social. –</t>
  </si>
  <si>
    <t xml:space="preserve">Los estados Contables han sido preparados de acuerdo a la Resolución Nro. 30/21 de la Comisión Nacional de Valores y a Principios y Normas Contables Vigentes en Paraguay. </t>
  </si>
  <si>
    <t>Son aplicados los criterios de valuación y exposición aceptados por las Normas Contables y Tributarias Vigentes en Paraguay . Atendiendo la Resolución 30/21 de la CNV.</t>
  </si>
  <si>
    <r>
      <t>TRADERS PRO CASA DE BOLSA S.A</t>
    </r>
    <r>
      <rPr>
        <sz val="9"/>
        <color indexed="8"/>
        <rFont val="Calibri"/>
        <family val="2"/>
        <scheme val="minor"/>
      </rPr>
      <t xml:space="preserve">. </t>
    </r>
    <r>
      <rPr>
        <b/>
        <i/>
        <sz val="9"/>
        <color rgb="FF000000"/>
        <rFont val="Calibri"/>
        <family val="2"/>
        <scheme val="minor"/>
      </rPr>
      <t>fue constituida bajo la forma jurídica de Sociedad Anónima, el 16 de Abril de 2021,</t>
    </r>
    <r>
      <rPr>
        <sz val="9"/>
        <color indexed="8"/>
        <rFont val="Calibri"/>
        <family val="2"/>
        <scheme val="minor"/>
      </rPr>
      <t xml:space="preserve"> según escritura Pública Nº 10 e inscripta en el Registro Público de Comercio en el Libro Seccional respectivo y bajo en Nº 1 Y el folio Nº 9 y siguiente de fecha 07 de Mayo de 2021. La Sociedad se halla regida por las disposiciones de sus Estatutos, las Normas Legales y Reglamentarias relativas a la Sociedad y al Código Civil. La duración inicial de la Sociedad es de noventa y nueve años.</t>
    </r>
  </si>
  <si>
    <r>
      <t>I</t>
    </r>
    <r>
      <rPr>
        <i/>
        <sz val="9"/>
        <color theme="1"/>
        <rFont val="Calibri"/>
        <family val="2"/>
        <scheme val="minor"/>
      </rPr>
      <t xml:space="preserve">nscripta en la Comisión Nacional de Valores según Certificado de Registro N° 062-0308202 </t>
    </r>
    <r>
      <rPr>
        <b/>
        <i/>
        <sz val="9"/>
        <color theme="1"/>
        <rFont val="Calibri"/>
        <family val="2"/>
        <scheme val="minor"/>
      </rPr>
      <t>de fecha 03 de agosto de 2021</t>
    </r>
    <r>
      <rPr>
        <i/>
        <sz val="9"/>
        <color theme="1"/>
        <rFont val="Calibri"/>
        <family val="2"/>
        <scheme val="minor"/>
      </rPr>
      <t xml:space="preserve"> y en la Bolsa de Valores y Productos de Asunción S.A. según resolución 2.261/21 de fecha</t>
    </r>
    <r>
      <rPr>
        <b/>
        <i/>
        <sz val="9"/>
        <color theme="1"/>
        <rFont val="Calibri"/>
        <family val="2"/>
        <scheme val="minor"/>
      </rPr>
      <t xml:space="preserve"> 11 de agosto de 2021</t>
    </r>
    <r>
      <rPr>
        <i/>
        <sz val="9"/>
        <color theme="1"/>
        <rFont val="Calibri"/>
        <family val="2"/>
        <scheme val="minor"/>
      </rPr>
      <t>, bajo el número 021.</t>
    </r>
  </si>
  <si>
    <t>CAMBIO CIERRE PERIODO ACTUAL</t>
  </si>
  <si>
    <t>CAMBIO CIERRE PERIODO ANTERIOR</t>
  </si>
  <si>
    <t>Bancos De Operaciones</t>
  </si>
  <si>
    <t>Bancos Operaciones - Moneda Extranjera</t>
  </si>
  <si>
    <t>Banco Operaciones M/E</t>
  </si>
  <si>
    <t>Bancos Operaciones - Moneda Local</t>
  </si>
  <si>
    <t>Banco Operaciones M/L</t>
  </si>
  <si>
    <t>Bancos Administrativas</t>
  </si>
  <si>
    <t>Bancos Moneda Extranjera</t>
  </si>
  <si>
    <t>Banco Familiar SAECA - M/E</t>
  </si>
  <si>
    <t>Bancos Moneda Local</t>
  </si>
  <si>
    <t>Moneda: Guaraníes</t>
  </si>
  <si>
    <t>Banco</t>
  </si>
  <si>
    <t>Nro. de Cuenta</t>
  </si>
  <si>
    <t>Saldo Gs</t>
  </si>
  <si>
    <t>00-2955072</t>
  </si>
  <si>
    <t>Saldo Dolares</t>
  </si>
  <si>
    <t>Banco Familiar Saeca</t>
  </si>
  <si>
    <t>Banco Itaú Paraguay S.A</t>
  </si>
  <si>
    <t>Banco Nacional De Fomento</t>
  </si>
  <si>
    <t>Financiera Cefisa</t>
  </si>
  <si>
    <t>Finexpar</t>
  </si>
  <si>
    <t>Fic S.A. De Finanzas</t>
  </si>
  <si>
    <t>Moneda: Dólares Americanos</t>
  </si>
  <si>
    <t>Ysaias López Gómez</t>
  </si>
  <si>
    <t>Sindico</t>
  </si>
  <si>
    <t>14 dias</t>
  </si>
  <si>
    <t>Director</t>
  </si>
  <si>
    <t>Prestamos e intereses</t>
  </si>
  <si>
    <t>Incubate S.A.</t>
  </si>
  <si>
    <t>Saldos al 31/12/2021</t>
  </si>
  <si>
    <t>Ingresos Por Intermediacion</t>
  </si>
  <si>
    <t>Comisiones Por Intermediacion</t>
  </si>
  <si>
    <t>Bursatiles</t>
  </si>
  <si>
    <t>Extrabursatiles</t>
  </si>
  <si>
    <t>Utilidad Por Venta De Inversiones/Cartera Propia</t>
  </si>
  <si>
    <t>Instrumentos Financieros</t>
  </si>
  <si>
    <t>Titulos De Deuda Bonos</t>
  </si>
  <si>
    <t>Titulos De Deuda CDA</t>
  </si>
  <si>
    <t>AL 31/12/2021</t>
  </si>
  <si>
    <t>AL 31/12/2020</t>
  </si>
  <si>
    <t>(-)Otros Costos Operativos</t>
  </si>
  <si>
    <t>g)      Bienes de Uso.</t>
  </si>
  <si>
    <t>Detalle De Bancos de Operaciones</t>
  </si>
  <si>
    <t>Corresponde a cuentas por cobrar a diversos clientes. Su composición al 31 de Diciembre de 2021 comparativo con el ejercicio anterior, es como sigue:</t>
  </si>
  <si>
    <t>Las 25 notas que acompañan forman parte integrante de los Estados Financieros.</t>
  </si>
  <si>
    <r>
      <t xml:space="preserve">Los Estados Contables trimestrales (Balance General, Estado de Resultados, Estado de Flujo de Efectivo y Estado de Variación del Patrimonio Neto) correspondientes al 31 de Diciembre de 2021 han sido considerados y aprobados según </t>
    </r>
    <r>
      <rPr>
        <b/>
        <sz val="9"/>
        <rFont val="Calibri"/>
        <family val="2"/>
        <scheme val="minor"/>
      </rPr>
      <t>Acta de Directorio N° 2/2022, de fecha 08/03/2022 Y Acta de Asamblea N° 1/2022 de fecha 25/03/2022 .-</t>
    </r>
  </si>
  <si>
    <t xml:space="preserve">Prestamo a Director </t>
  </si>
  <si>
    <t>Saldos al 31/12/2020</t>
  </si>
  <si>
    <t>Informacion De Beneficiarios Finales De Incubate SA- Según lo dispuesto en la Circular N°9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</si>
</sst>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_-* #,##0_-;\-* #,##0_-;_-* &quot;-&quot;_-;_-@_-"/>
    <numFmt numFmtId="165" formatCode="_-* #,##0.00_-;\-* #,##0.00_-;_-* &quot;-&quot;??_-;_-@_-"/>
    <numFmt numFmtId="166" formatCode="_-* #,##0.00\ _€_-;\-* #,##0.00\ _€_-;_-* &quot;-&quot;??\ _€_-;_-@_-"/>
    <numFmt numFmtId="167" formatCode="_(* #,##0.00_);_(* \(#,##0.00\);_(* &quot;-&quot;??_);_(@_)"/>
    <numFmt numFmtId="168" formatCode="_-* #,##0\ _D_M_-;\-* #,##0\ _D_M_-;_-* &quot;-&quot;??\ _D_M_-;_-@_-"/>
    <numFmt numFmtId="169" formatCode="_-[$Gs.-3C0A]\ * #,##0.00_ ;_-[$Gs.-3C0A]\ * \-#,##0.00\ ;_-[$Gs.-3C0A]\ * &quot;-&quot;??_ ;_-@_ "/>
    <numFmt numFmtId="170" formatCode="_(* #,##0_);_(* \(#,##0\);_(* &quot;-&quot;??_);_(@_)"/>
    <numFmt numFmtId="171" formatCode="dd/mm/yyyy;@"/>
    <numFmt numFmtId="172" formatCode="_ * #,##0.00_ ;_ * \-#,##0.00_ ;_ * &quot;-&quot;_ ;_ @_ "/>
    <numFmt numFmtId="173" formatCode="_ * #,##0_ ;_ * \-#,##0_ ;_ * &quot;-&quot;??_ ;_ @_ "/>
    <numFmt numFmtId="174" formatCode="_ &quot;₲&quot;\ * #,##0_ ;_ &quot;₲&quot;\ * \-#,##0_ ;_ &quot;₲&quot;\ * &quot;-&quot;??_ ;_ @_ "/>
    <numFmt numFmtId="175" formatCode="_ * #,##0.0000_ ;_ * \-#,##0.0000_ ;_ * &quot;-&quot;_ ;_ @_ "/>
    <numFmt numFmtId="176" formatCode="_-* #,##0_-;\-* #,##0_-;_-* &quot;-&quot;??_-;_-@_-"/>
  </numFmts>
  <fonts count="5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rgb="FF202124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u/>
      <sz val="9"/>
      <color theme="7" tint="-0.249977111117893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5"/>
      <name val="Calibri"/>
      <family val="2"/>
      <scheme val="minor"/>
    </font>
    <font>
      <u/>
      <sz val="9"/>
      <color indexed="8"/>
      <name val="Calibri"/>
      <family val="2"/>
      <scheme val="minor"/>
    </font>
    <font>
      <b/>
      <sz val="10"/>
      <color rgb="FF003F59"/>
      <name val="Calibri"/>
      <family val="2"/>
      <scheme val="minor"/>
    </font>
    <font>
      <sz val="10"/>
      <color rgb="FF003F59"/>
      <name val="Calibri"/>
      <family val="2"/>
      <scheme val="minor"/>
    </font>
    <font>
      <i/>
      <sz val="9"/>
      <name val="Calibri"/>
      <family val="2"/>
      <scheme val="minor"/>
    </font>
    <font>
      <sz val="9"/>
      <color rgb="FF003F59"/>
      <name val="Calibri"/>
      <family val="2"/>
      <scheme val="minor"/>
    </font>
    <font>
      <b/>
      <sz val="9"/>
      <color rgb="FF003F59"/>
      <name val="Calibri"/>
      <family val="2"/>
      <scheme val="minor"/>
    </font>
    <font>
      <b/>
      <sz val="8"/>
      <name val="Arial"/>
      <family val="2"/>
    </font>
    <font>
      <sz val="9"/>
      <color theme="0"/>
      <name val="Calibri"/>
      <family val="2"/>
      <scheme val="minor"/>
    </font>
    <font>
      <b/>
      <i/>
      <sz val="9"/>
      <name val="Calibri"/>
      <family val="2"/>
      <scheme val="minor"/>
    </font>
    <font>
      <b/>
      <u/>
      <sz val="9"/>
      <name val="Calibri"/>
      <family val="2"/>
      <scheme val="minor"/>
    </font>
    <font>
      <sz val="12"/>
      <color theme="1"/>
      <name val="Helvetica Neue"/>
      <family val="2"/>
    </font>
    <font>
      <i/>
      <sz val="9"/>
      <color theme="1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i/>
      <u val="singleAccounting"/>
      <sz val="8"/>
      <color rgb="FF000000"/>
      <name val="Calibri"/>
      <family val="2"/>
      <scheme val="minor"/>
    </font>
    <font>
      <u val="singleAccounting"/>
      <sz val="8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11E41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5">
    <xf numFmtId="0" fontId="0" fillId="0" borderId="0"/>
    <xf numFmtId="0" fontId="3" fillId="2" borderId="0" applyNumberFormat="0" applyBorder="0" applyAlignment="0" applyProtection="0"/>
    <xf numFmtId="0" fontId="4" fillId="0" borderId="0"/>
    <xf numFmtId="0" fontId="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6" fillId="0" borderId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</cellStyleXfs>
  <cellXfs count="574">
    <xf numFmtId="0" fontId="0" fillId="0" borderId="0" xfId="0"/>
    <xf numFmtId="41" fontId="7" fillId="0" borderId="1" xfId="5" applyFont="1" applyFill="1" applyBorder="1"/>
    <xf numFmtId="0" fontId="8" fillId="0" borderId="5" xfId="0" quotePrefix="1" applyFont="1" applyFill="1" applyBorder="1" applyAlignment="1">
      <alignment horizontal="left"/>
    </xf>
    <xf numFmtId="0" fontId="9" fillId="0" borderId="5" xfId="3" quotePrefix="1" applyFont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8" fillId="0" borderId="0" xfId="0" applyFont="1"/>
    <xf numFmtId="0" fontId="10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8" fillId="4" borderId="0" xfId="0" applyFont="1" applyFill="1"/>
    <xf numFmtId="0" fontId="8" fillId="4" borderId="0" xfId="0" applyFont="1" applyFill="1" applyAlignment="1">
      <alignment horizontal="left"/>
    </xf>
    <xf numFmtId="0" fontId="12" fillId="0" borderId="0" xfId="0" applyFont="1" applyAlignment="1">
      <alignment horizontal="center" vertical="center"/>
    </xf>
    <xf numFmtId="0" fontId="8" fillId="0" borderId="9" xfId="0" applyFont="1" applyBorder="1"/>
    <xf numFmtId="0" fontId="13" fillId="3" borderId="8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3" fillId="3" borderId="6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center" vertical="center"/>
    </xf>
    <xf numFmtId="0" fontId="8" fillId="0" borderId="6" xfId="0" applyFont="1" applyBorder="1"/>
    <xf numFmtId="0" fontId="10" fillId="0" borderId="5" xfId="0" applyFont="1" applyBorder="1" applyAlignment="1">
      <alignment horizontal="left" vertical="center"/>
    </xf>
    <xf numFmtId="0" fontId="13" fillId="3" borderId="0" xfId="0" applyFont="1" applyFill="1" applyAlignment="1">
      <alignment vertical="center"/>
    </xf>
    <xf numFmtId="0" fontId="5" fillId="0" borderId="5" xfId="3" quotePrefix="1" applyFont="1" applyBorder="1" applyAlignment="1">
      <alignment horizontal="left"/>
    </xf>
    <xf numFmtId="0" fontId="5" fillId="0" borderId="5" xfId="3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14" fillId="0" borderId="0" xfId="0" applyFont="1"/>
    <xf numFmtId="0" fontId="8" fillId="0" borderId="4" xfId="0" applyFont="1" applyBorder="1"/>
    <xf numFmtId="0" fontId="8" fillId="0" borderId="3" xfId="0" applyFont="1" applyBorder="1"/>
    <xf numFmtId="0" fontId="5" fillId="0" borderId="2" xfId="3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0" xfId="3" quotePrefix="1" applyFont="1" applyBorder="1" applyAlignment="1">
      <alignment horizontal="left"/>
    </xf>
    <xf numFmtId="0" fontId="17" fillId="0" borderId="0" xfId="3" quotePrefix="1" applyFont="1"/>
    <xf numFmtId="0" fontId="15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7" fillId="0" borderId="1" xfId="0" applyFont="1" applyBorder="1" applyAlignment="1">
      <alignment horizontal="center" vertical="center"/>
    </xf>
    <xf numFmtId="171" fontId="7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justify" vertical="center"/>
    </xf>
    <xf numFmtId="167" fontId="15" fillId="0" borderId="1" xfId="0" applyNumberFormat="1" applyFont="1" applyBorder="1"/>
    <xf numFmtId="0" fontId="15" fillId="0" borderId="1" xfId="0" applyFont="1" applyBorder="1"/>
    <xf numFmtId="0" fontId="19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4" fontId="15" fillId="0" borderId="1" xfId="0" applyNumberFormat="1" applyFont="1" applyBorder="1" applyAlignment="1">
      <alignment horizontal="center" vertical="center"/>
    </xf>
    <xf numFmtId="41" fontId="15" fillId="0" borderId="0" xfId="5" applyFont="1"/>
    <xf numFmtId="3" fontId="15" fillId="0" borderId="1" xfId="0" applyNumberFormat="1" applyFont="1" applyBorder="1" applyAlignment="1">
      <alignment vertical="center"/>
    </xf>
    <xf numFmtId="172" fontId="15" fillId="0" borderId="1" xfId="5" applyNumberFormat="1" applyFont="1" applyBorder="1" applyAlignment="1">
      <alignment horizontal="center" vertical="center"/>
    </xf>
    <xf numFmtId="167" fontId="15" fillId="0" borderId="1" xfId="4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3" fontId="21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43" fontId="15" fillId="0" borderId="1" xfId="4" applyFont="1" applyBorder="1" applyAlignment="1">
      <alignment horizontal="center" vertical="center"/>
    </xf>
    <xf numFmtId="0" fontId="7" fillId="0" borderId="1" xfId="0" applyFont="1" applyBorder="1"/>
    <xf numFmtId="0" fontId="7" fillId="0" borderId="7" xfId="0" applyFont="1" applyBorder="1" applyAlignment="1">
      <alignment horizontal="center" wrapText="1"/>
    </xf>
    <xf numFmtId="0" fontId="15" fillId="0" borderId="1" xfId="0" applyFont="1" applyBorder="1" applyAlignment="1">
      <alignment wrapText="1"/>
    </xf>
    <xf numFmtId="167" fontId="15" fillId="0" borderId="1" xfId="0" applyNumberFormat="1" applyFont="1" applyBorder="1" applyAlignment="1">
      <alignment horizontal="center" vertical="center"/>
    </xf>
    <xf numFmtId="41" fontId="15" fillId="0" borderId="1" xfId="5" applyFont="1" applyBorder="1" applyAlignment="1">
      <alignment horizontal="right"/>
    </xf>
    <xf numFmtId="167" fontId="15" fillId="0" borderId="1" xfId="4" applyNumberFormat="1" applyFont="1" applyBorder="1" applyAlignment="1">
      <alignment horizontal="right"/>
    </xf>
    <xf numFmtId="41" fontId="15" fillId="0" borderId="0" xfId="0" applyNumberFormat="1" applyFont="1"/>
    <xf numFmtId="3" fontId="7" fillId="0" borderId="1" xfId="0" applyNumberFormat="1" applyFont="1" applyBorder="1" applyAlignment="1">
      <alignment horizontal="right"/>
    </xf>
    <xf numFmtId="41" fontId="15" fillId="0" borderId="0" xfId="5" applyFont="1" applyAlignment="1">
      <alignment horizontal="right"/>
    </xf>
    <xf numFmtId="41" fontId="15" fillId="0" borderId="0" xfId="5" applyFont="1" applyBorder="1"/>
    <xf numFmtId="0" fontId="15" fillId="0" borderId="0" xfId="0" applyFont="1" applyBorder="1"/>
    <xf numFmtId="0" fontId="16" fillId="0" borderId="1" xfId="0" applyFont="1" applyBorder="1" applyAlignment="1">
      <alignment horizontal="center"/>
    </xf>
    <xf numFmtId="171" fontId="16" fillId="0" borderId="1" xfId="5" applyNumberFormat="1" applyFont="1" applyBorder="1" applyAlignment="1">
      <alignment horizontal="center" vertical="center" wrapText="1"/>
    </xf>
    <xf numFmtId="171" fontId="16" fillId="0" borderId="1" xfId="5" applyNumberFormat="1" applyFont="1" applyBorder="1" applyAlignment="1">
      <alignment horizontal="center" wrapText="1"/>
    </xf>
    <xf numFmtId="0" fontId="16" fillId="0" borderId="1" xfId="0" applyFont="1" applyBorder="1"/>
    <xf numFmtId="41" fontId="12" fillId="0" borderId="1" xfId="5" applyFont="1" applyBorder="1" applyAlignment="1">
      <alignment horizontal="right" vertical="center"/>
    </xf>
    <xf numFmtId="41" fontId="12" fillId="0" borderId="1" xfId="5" applyFont="1" applyBorder="1" applyAlignment="1">
      <alignment horizontal="right"/>
    </xf>
    <xf numFmtId="41" fontId="22" fillId="0" borderId="1" xfId="5" applyFont="1" applyBorder="1" applyAlignment="1"/>
    <xf numFmtId="41" fontId="22" fillId="0" borderId="1" xfId="5" applyFont="1" applyBorder="1" applyAlignment="1">
      <alignment horizontal="right"/>
    </xf>
    <xf numFmtId="41" fontId="22" fillId="0" borderId="1" xfId="5" applyFont="1" applyFill="1" applyBorder="1" applyAlignment="1">
      <alignment horizontal="right"/>
    </xf>
    <xf numFmtId="41" fontId="22" fillId="0" borderId="0" xfId="5" applyFont="1" applyBorder="1" applyAlignment="1"/>
    <xf numFmtId="0" fontId="23" fillId="0" borderId="0" xfId="0" applyFont="1" applyBorder="1"/>
    <xf numFmtId="41" fontId="16" fillId="0" borderId="1" xfId="5" applyFont="1" applyBorder="1" applyAlignment="1">
      <alignment horizontal="right" vertical="center"/>
    </xf>
    <xf numFmtId="173" fontId="15" fillId="0" borderId="0" xfId="4" applyNumberFormat="1" applyFont="1"/>
    <xf numFmtId="0" fontId="25" fillId="0" borderId="7" xfId="0" applyFont="1" applyBorder="1" applyAlignment="1">
      <alignment horizontal="center" vertical="center"/>
    </xf>
    <xf numFmtId="173" fontId="25" fillId="0" borderId="7" xfId="4" applyNumberFormat="1" applyFont="1" applyBorder="1" applyAlignment="1">
      <alignment horizontal="center" vertical="center"/>
    </xf>
    <xf numFmtId="173" fontId="21" fillId="0" borderId="1" xfId="4" applyNumberFormat="1" applyFont="1" applyFill="1" applyBorder="1" applyAlignment="1">
      <alignment vertical="center"/>
    </xf>
    <xf numFmtId="170" fontId="15" fillId="0" borderId="0" xfId="0" applyNumberFormat="1" applyFont="1"/>
    <xf numFmtId="173" fontId="21" fillId="0" borderId="2" xfId="4" applyNumberFormat="1" applyFont="1" applyFill="1" applyBorder="1" applyAlignment="1">
      <alignment vertical="center"/>
    </xf>
    <xf numFmtId="173" fontId="25" fillId="0" borderId="2" xfId="4" applyNumberFormat="1" applyFont="1" applyFill="1" applyBorder="1" applyAlignment="1">
      <alignment horizontal="right" vertical="center"/>
    </xf>
    <xf numFmtId="0" fontId="25" fillId="0" borderId="1" xfId="0" applyFont="1" applyBorder="1" applyAlignment="1">
      <alignment vertical="center"/>
    </xf>
    <xf numFmtId="173" fontId="25" fillId="0" borderId="1" xfId="4" applyNumberFormat="1" applyFont="1" applyBorder="1" applyAlignment="1">
      <alignment horizontal="right"/>
    </xf>
    <xf numFmtId="0" fontId="25" fillId="0" borderId="0" xfId="0" applyFont="1" applyAlignment="1">
      <alignment vertical="center"/>
    </xf>
    <xf numFmtId="170" fontId="25" fillId="0" borderId="0" xfId="0" applyNumberFormat="1" applyFont="1" applyAlignment="1">
      <alignment vertical="center"/>
    </xf>
    <xf numFmtId="173" fontId="25" fillId="0" borderId="0" xfId="4" applyNumberFormat="1" applyFont="1" applyAlignment="1">
      <alignment vertical="center"/>
    </xf>
    <xf numFmtId="173" fontId="25" fillId="0" borderId="0" xfId="4" applyNumberFormat="1" applyFont="1" applyBorder="1" applyAlignment="1">
      <alignment horizontal="right" vertical="center"/>
    </xf>
    <xf numFmtId="173" fontId="26" fillId="0" borderId="0" xfId="4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170" fontId="15" fillId="0" borderId="0" xfId="0" applyNumberFormat="1" applyFont="1" applyAlignment="1">
      <alignment vertical="center"/>
    </xf>
    <xf numFmtId="173" fontId="15" fillId="0" borderId="0" xfId="4" applyNumberFormat="1" applyFont="1" applyAlignment="1">
      <alignment vertical="center"/>
    </xf>
    <xf numFmtId="0" fontId="25" fillId="0" borderId="2" xfId="0" applyFont="1" applyBorder="1" applyAlignment="1">
      <alignment vertical="center"/>
    </xf>
    <xf numFmtId="0" fontId="2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/>
    </xf>
    <xf numFmtId="41" fontId="15" fillId="0" borderId="0" xfId="5" applyFont="1" applyFill="1" applyAlignment="1">
      <alignment horizontal="right"/>
    </xf>
    <xf numFmtId="41" fontId="15" fillId="0" borderId="1" xfId="5" applyFont="1" applyFill="1" applyBorder="1" applyAlignment="1">
      <alignment horizontal="right"/>
    </xf>
    <xf numFmtId="41" fontId="7" fillId="0" borderId="1" xfId="5" applyFont="1" applyFill="1" applyBorder="1" applyAlignment="1">
      <alignment horizontal="right"/>
    </xf>
    <xf numFmtId="170" fontId="15" fillId="0" borderId="0" xfId="4" applyNumberFormat="1" applyFont="1" applyFill="1"/>
    <xf numFmtId="41" fontId="7" fillId="0" borderId="0" xfId="5" applyFont="1" applyFill="1" applyAlignment="1">
      <alignment horizontal="right"/>
    </xf>
    <xf numFmtId="41" fontId="15" fillId="0" borderId="0" xfId="5" applyFont="1" applyFill="1"/>
    <xf numFmtId="0" fontId="15" fillId="0" borderId="0" xfId="0" applyFont="1" applyAlignment="1">
      <alignment horizontal="left"/>
    </xf>
    <xf numFmtId="0" fontId="7" fillId="0" borderId="0" xfId="0" applyFont="1" applyAlignment="1">
      <alignment horizontal="left" vertical="center" indent="3"/>
    </xf>
    <xf numFmtId="0" fontId="15" fillId="0" borderId="0" xfId="0" applyFont="1" applyAlignment="1">
      <alignment horizontal="right" vertical="center"/>
    </xf>
    <xf numFmtId="0" fontId="7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5" fillId="0" borderId="2" xfId="0" applyFont="1" applyBorder="1" applyAlignment="1">
      <alignment horizontal="left"/>
    </xf>
    <xf numFmtId="3" fontId="15" fillId="0" borderId="0" xfId="0" applyNumberFormat="1" applyFont="1" applyAlignment="1">
      <alignment horizontal="right"/>
    </xf>
    <xf numFmtId="3" fontId="15" fillId="0" borderId="0" xfId="0" applyNumberFormat="1" applyFont="1"/>
    <xf numFmtId="0" fontId="15" fillId="0" borderId="1" xfId="0" applyFont="1" applyBorder="1" applyAlignment="1">
      <alignment horizontal="left"/>
    </xf>
    <xf numFmtId="0" fontId="25" fillId="0" borderId="1" xfId="0" applyFont="1" applyBorder="1" applyAlignment="1">
      <alignment horizontal="left"/>
    </xf>
    <xf numFmtId="41" fontId="7" fillId="0" borderId="1" xfId="5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166" fontId="15" fillId="0" borderId="0" xfId="0" applyNumberFormat="1" applyFont="1"/>
    <xf numFmtId="0" fontId="25" fillId="0" borderId="1" xfId="0" applyFont="1" applyBorder="1"/>
    <xf numFmtId="0" fontId="20" fillId="0" borderId="0" xfId="0" applyFont="1"/>
    <xf numFmtId="0" fontId="7" fillId="0" borderId="1" xfId="0" applyFont="1" applyBorder="1" applyAlignment="1">
      <alignment horizontal="center" wrapText="1"/>
    </xf>
    <xf numFmtId="167" fontId="15" fillId="0" borderId="1" xfId="9" applyFont="1" applyFill="1" applyBorder="1" applyAlignment="1">
      <alignment horizontal="right"/>
    </xf>
    <xf numFmtId="3" fontId="7" fillId="0" borderId="1" xfId="0" applyNumberFormat="1" applyFont="1" applyBorder="1"/>
    <xf numFmtId="41" fontId="15" fillId="0" borderId="1" xfId="5" applyFont="1" applyBorder="1" applyAlignment="1"/>
    <xf numFmtId="41" fontId="7" fillId="0" borderId="1" xfId="5" applyFont="1" applyBorder="1" applyAlignment="1"/>
    <xf numFmtId="167" fontId="15" fillId="0" borderId="0" xfId="0" applyNumberFormat="1" applyFont="1"/>
    <xf numFmtId="2" fontId="7" fillId="0" borderId="1" xfId="0" applyNumberFormat="1" applyFont="1" applyBorder="1" applyAlignment="1">
      <alignment horizontal="center" vertical="center" wrapText="1"/>
    </xf>
    <xf numFmtId="167" fontId="15" fillId="0" borderId="0" xfId="9" applyFont="1"/>
    <xf numFmtId="174" fontId="15" fillId="0" borderId="0" xfId="12" applyNumberFormat="1" applyFont="1"/>
    <xf numFmtId="0" fontId="15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0" fontId="15" fillId="0" borderId="1" xfId="0" applyFont="1" applyBorder="1" applyAlignment="1">
      <alignment horizontal="left" wrapText="1"/>
    </xf>
    <xf numFmtId="170" fontId="15" fillId="0" borderId="1" xfId="0" applyNumberFormat="1" applyFont="1" applyBorder="1" applyAlignment="1">
      <alignment horizontal="right" wrapText="1"/>
    </xf>
    <xf numFmtId="167" fontId="15" fillId="0" borderId="1" xfId="9" applyFont="1" applyBorder="1" applyAlignment="1">
      <alignment horizontal="right" wrapText="1"/>
    </xf>
    <xf numFmtId="0" fontId="25" fillId="0" borderId="1" xfId="0" applyFont="1" applyBorder="1" applyAlignment="1">
      <alignment wrapText="1"/>
    </xf>
    <xf numFmtId="3" fontId="7" fillId="0" borderId="1" xfId="0" applyNumberFormat="1" applyFont="1" applyBorder="1" applyAlignment="1">
      <alignment horizontal="right" wrapText="1"/>
    </xf>
    <xf numFmtId="170" fontId="7" fillId="0" borderId="1" xfId="9" applyNumberFormat="1" applyFont="1" applyBorder="1" applyAlignment="1">
      <alignment horizontal="right" wrapText="1"/>
    </xf>
    <xf numFmtId="0" fontId="15" fillId="0" borderId="0" xfId="0" applyFont="1" applyAlignment="1">
      <alignment horizontal="left" vertical="center" wrapText="1"/>
    </xf>
    <xf numFmtId="0" fontId="25" fillId="0" borderId="0" xfId="0" applyFont="1" applyBorder="1" applyAlignment="1">
      <alignment wrapText="1"/>
    </xf>
    <xf numFmtId="170" fontId="7" fillId="0" borderId="0" xfId="9" applyNumberFormat="1" applyFont="1" applyBorder="1" applyAlignment="1">
      <alignment horizontal="right" wrapText="1"/>
    </xf>
    <xf numFmtId="167" fontId="15" fillId="0" borderId="0" xfId="9" applyFont="1" applyBorder="1" applyAlignment="1">
      <alignment horizontal="right" wrapText="1"/>
    </xf>
    <xf numFmtId="0" fontId="15" fillId="0" borderId="7" xfId="0" applyFont="1" applyBorder="1" applyAlignment="1">
      <alignment wrapText="1"/>
    </xf>
    <xf numFmtId="167" fontId="15" fillId="0" borderId="1" xfId="9" applyFont="1" applyFill="1" applyBorder="1" applyAlignment="1">
      <alignment horizontal="right" wrapText="1"/>
    </xf>
    <xf numFmtId="41" fontId="15" fillId="0" borderId="1" xfId="5" applyFont="1" applyBorder="1" applyAlignment="1">
      <alignment horizontal="right" wrapText="1"/>
    </xf>
    <xf numFmtId="170" fontId="7" fillId="0" borderId="1" xfId="0" applyNumberFormat="1" applyFont="1" applyBorder="1" applyAlignment="1">
      <alignment horizontal="right" wrapText="1"/>
    </xf>
    <xf numFmtId="41" fontId="15" fillId="0" borderId="0" xfId="5" applyFont="1" applyFill="1" applyAlignment="1">
      <alignment wrapText="1"/>
    </xf>
    <xf numFmtId="41" fontId="15" fillId="0" borderId="0" xfId="5" applyFont="1" applyAlignment="1">
      <alignment wrapText="1"/>
    </xf>
    <xf numFmtId="0" fontId="7" fillId="0" borderId="15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41" fontId="7" fillId="0" borderId="2" xfId="5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left" vertical="center" wrapText="1"/>
    </xf>
    <xf numFmtId="41" fontId="21" fillId="3" borderId="1" xfId="5" applyFont="1" applyFill="1" applyBorder="1" applyAlignment="1">
      <alignment horizontal="left" wrapText="1"/>
    </xf>
    <xf numFmtId="41" fontId="7" fillId="0" borderId="1" xfId="5" applyFont="1" applyFill="1" applyBorder="1" applyAlignment="1">
      <alignment horizontal="right" wrapText="1"/>
    </xf>
    <xf numFmtId="41" fontId="15" fillId="0" borderId="1" xfId="5" applyFont="1" applyFill="1" applyBorder="1" applyAlignment="1">
      <alignment horizontal="right" wrapText="1"/>
    </xf>
    <xf numFmtId="41" fontId="15" fillId="0" borderId="0" xfId="0" applyNumberFormat="1" applyFont="1" applyAlignment="1">
      <alignment wrapText="1"/>
    </xf>
    <xf numFmtId="41" fontId="25" fillId="0" borderId="1" xfId="5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/>
    </xf>
    <xf numFmtId="41" fontId="26" fillId="0" borderId="1" xfId="5" applyFont="1" applyFill="1" applyBorder="1" applyAlignment="1">
      <alignment horizontal="right" vertical="center"/>
    </xf>
    <xf numFmtId="41" fontId="26" fillId="0" borderId="1" xfId="5" applyFont="1" applyBorder="1" applyAlignment="1">
      <alignment horizontal="right" vertical="center"/>
    </xf>
    <xf numFmtId="170" fontId="25" fillId="0" borderId="1" xfId="9" applyNumberFormat="1" applyFont="1" applyBorder="1" applyAlignment="1">
      <alignment horizontal="right" vertical="center"/>
    </xf>
    <xf numFmtId="41" fontId="25" fillId="0" borderId="1" xfId="5" applyFont="1" applyBorder="1" applyAlignment="1">
      <alignment horizontal="right" vertical="center"/>
    </xf>
    <xf numFmtId="171" fontId="15" fillId="0" borderId="0" xfId="0" applyNumberFormat="1" applyFont="1"/>
    <xf numFmtId="170" fontId="15" fillId="0" borderId="0" xfId="9" applyNumberFormat="1" applyFont="1"/>
    <xf numFmtId="170" fontId="7" fillId="0" borderId="0" xfId="9" applyNumberFormat="1" applyFont="1"/>
    <xf numFmtId="0" fontId="7" fillId="0" borderId="0" xfId="0" applyFont="1"/>
    <xf numFmtId="41" fontId="15" fillId="0" borderId="1" xfId="5" applyFont="1" applyBorder="1" applyAlignment="1">
      <alignment horizontal="right" vertical="center"/>
    </xf>
    <xf numFmtId="41" fontId="15" fillId="0" borderId="1" xfId="5" applyFont="1" applyFill="1" applyBorder="1" applyAlignment="1">
      <alignment horizontal="right" vertical="center"/>
    </xf>
    <xf numFmtId="41" fontId="15" fillId="0" borderId="0" xfId="0" applyNumberFormat="1" applyFont="1" applyAlignment="1">
      <alignment vertical="center"/>
    </xf>
    <xf numFmtId="41" fontId="15" fillId="0" borderId="0" xfId="5" applyFont="1" applyFill="1" applyAlignment="1">
      <alignment vertical="center"/>
    </xf>
    <xf numFmtId="3" fontId="15" fillId="0" borderId="0" xfId="0" applyNumberFormat="1" applyFont="1" applyAlignment="1">
      <alignment vertical="center"/>
    </xf>
    <xf numFmtId="41" fontId="7" fillId="0" borderId="1" xfId="5" applyFont="1" applyBorder="1" applyAlignment="1">
      <alignment horizontal="right" vertical="center"/>
    </xf>
    <xf numFmtId="41" fontId="7" fillId="0" borderId="1" xfId="5" applyFont="1" applyFill="1" applyBorder="1" applyAlignment="1">
      <alignment horizontal="right" vertical="center"/>
    </xf>
    <xf numFmtId="41" fontId="15" fillId="0" borderId="0" xfId="5" applyFont="1" applyAlignment="1">
      <alignment vertical="center"/>
    </xf>
    <xf numFmtId="0" fontId="19" fillId="0" borderId="0" xfId="0" applyFont="1"/>
    <xf numFmtId="41" fontId="15" fillId="0" borderId="1" xfId="5" applyFont="1" applyFill="1" applyBorder="1" applyAlignment="1"/>
    <xf numFmtId="0" fontId="28" fillId="0" borderId="0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41" fontId="15" fillId="0" borderId="1" xfId="5" applyFont="1" applyFill="1" applyBorder="1" applyAlignment="1">
      <alignment horizontal="center"/>
    </xf>
    <xf numFmtId="0" fontId="15" fillId="0" borderId="5" xfId="0" applyFont="1" applyBorder="1"/>
    <xf numFmtId="170" fontId="15" fillId="0" borderId="1" xfId="5" applyNumberFormat="1" applyFont="1" applyFill="1" applyBorder="1" applyAlignment="1"/>
    <xf numFmtId="41" fontId="7" fillId="0" borderId="1" xfId="5" applyFont="1" applyFill="1" applyBorder="1" applyAlignment="1">
      <alignment horizontal="center"/>
    </xf>
    <xf numFmtId="170" fontId="15" fillId="0" borderId="1" xfId="5" applyNumberFormat="1" applyFont="1" applyFill="1" applyBorder="1" applyAlignment="1">
      <alignment horizontal="center"/>
    </xf>
    <xf numFmtId="41" fontId="7" fillId="0" borderId="1" xfId="5" applyFont="1" applyBorder="1" applyAlignment="1">
      <alignment horizontal="center"/>
    </xf>
    <xf numFmtId="41" fontId="15" fillId="0" borderId="1" xfId="5" applyFont="1" applyBorder="1" applyAlignment="1">
      <alignment horizontal="center"/>
    </xf>
    <xf numFmtId="41" fontId="15" fillId="0" borderId="1" xfId="5" applyFont="1" applyBorder="1"/>
    <xf numFmtId="41" fontId="7" fillId="0" borderId="1" xfId="0" applyNumberFormat="1" applyFont="1" applyBorder="1"/>
    <xf numFmtId="0" fontId="7" fillId="0" borderId="1" xfId="0" applyFont="1" applyBorder="1" applyAlignment="1">
      <alignment horizontal="center"/>
    </xf>
    <xf numFmtId="41" fontId="15" fillId="0" borderId="1" xfId="5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5" fillId="0" borderId="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0" xfId="0" quotePrefix="1" applyFill="1"/>
    <xf numFmtId="0" fontId="21" fillId="0" borderId="0" xfId="0" applyFont="1"/>
    <xf numFmtId="0" fontId="24" fillId="0" borderId="10" xfId="0" applyFont="1" applyBorder="1" applyAlignment="1">
      <alignment horizontal="left" wrapText="1"/>
    </xf>
    <xf numFmtId="0" fontId="21" fillId="0" borderId="0" xfId="0" applyFont="1" applyAlignment="1">
      <alignment wrapText="1"/>
    </xf>
    <xf numFmtId="1" fontId="24" fillId="0" borderId="0" xfId="0" applyNumberFormat="1" applyFont="1" applyAlignment="1">
      <alignment wrapText="1"/>
    </xf>
    <xf numFmtId="0" fontId="24" fillId="0" borderId="0" xfId="0" applyFont="1" applyAlignment="1">
      <alignment wrapText="1"/>
    </xf>
    <xf numFmtId="0" fontId="18" fillId="0" borderId="55" xfId="0" applyFont="1" applyBorder="1" applyAlignment="1">
      <alignment vertical="center"/>
    </xf>
    <xf numFmtId="168" fontId="20" fillId="0" borderId="1" xfId="4" applyNumberFormat="1" applyFont="1" applyFill="1" applyBorder="1" applyAlignment="1">
      <alignment horizontal="center" vertical="center" wrapText="1"/>
    </xf>
    <xf numFmtId="168" fontId="20" fillId="0" borderId="17" xfId="4" applyNumberFormat="1" applyFont="1" applyFill="1" applyBorder="1" applyAlignment="1">
      <alignment horizontal="center" vertical="center" wrapText="1"/>
    </xf>
    <xf numFmtId="0" fontId="18" fillId="0" borderId="5" xfId="0" applyFont="1" applyBorder="1"/>
    <xf numFmtId="173" fontId="18" fillId="0" borderId="12" xfId="4" applyNumberFormat="1" applyFont="1" applyFill="1" applyBorder="1" applyAlignment="1">
      <alignment horizontal="right"/>
    </xf>
    <xf numFmtId="173" fontId="20" fillId="0" borderId="5" xfId="4" applyNumberFormat="1" applyFont="1" applyFill="1" applyBorder="1" applyAlignment="1">
      <alignment horizontal="right"/>
    </xf>
    <xf numFmtId="0" fontId="18" fillId="0" borderId="12" xfId="0" applyFont="1" applyBorder="1"/>
    <xf numFmtId="173" fontId="24" fillId="0" borderId="5" xfId="4" applyNumberFormat="1" applyFont="1" applyFill="1" applyBorder="1" applyAlignment="1">
      <alignment horizontal="right"/>
    </xf>
    <xf numFmtId="173" fontId="21" fillId="0" borderId="5" xfId="4" applyNumberFormat="1" applyFont="1" applyFill="1" applyBorder="1" applyAlignment="1">
      <alignment horizontal="right"/>
    </xf>
    <xf numFmtId="173" fontId="24" fillId="0" borderId="12" xfId="4" applyNumberFormat="1" applyFont="1" applyFill="1" applyBorder="1" applyAlignment="1">
      <alignment horizontal="right"/>
    </xf>
    <xf numFmtId="0" fontId="24" fillId="0" borderId="5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173" fontId="21" fillId="0" borderId="12" xfId="4" applyNumberFormat="1" applyFont="1" applyFill="1" applyBorder="1" applyAlignment="1">
      <alignment horizontal="right"/>
    </xf>
    <xf numFmtId="0" fontId="24" fillId="0" borderId="5" xfId="0" applyFont="1" applyBorder="1"/>
    <xf numFmtId="173" fontId="18" fillId="0" borderId="18" xfId="4" applyNumberFormat="1" applyFont="1" applyFill="1" applyBorder="1" applyAlignment="1">
      <alignment horizontal="right"/>
    </xf>
    <xf numFmtId="0" fontId="29" fillId="0" borderId="5" xfId="0" applyFont="1" applyBorder="1"/>
    <xf numFmtId="173" fontId="24" fillId="0" borderId="57" xfId="4" applyNumberFormat="1" applyFont="1" applyFill="1" applyBorder="1" applyAlignment="1">
      <alignment horizontal="right"/>
    </xf>
    <xf numFmtId="173" fontId="21" fillId="0" borderId="57" xfId="4" applyNumberFormat="1" applyFont="1" applyFill="1" applyBorder="1" applyAlignment="1">
      <alignment horizontal="right"/>
    </xf>
    <xf numFmtId="173" fontId="18" fillId="0" borderId="19" xfId="4" applyNumberFormat="1" applyFont="1" applyFill="1" applyBorder="1" applyAlignment="1">
      <alignment horizontal="right"/>
    </xf>
    <xf numFmtId="0" fontId="24" fillId="0" borderId="12" xfId="0" applyFont="1" applyBorder="1"/>
    <xf numFmtId="173" fontId="18" fillId="0" borderId="58" xfId="4" applyNumberFormat="1" applyFont="1" applyFill="1" applyBorder="1" applyAlignment="1">
      <alignment horizontal="right"/>
    </xf>
    <xf numFmtId="41" fontId="21" fillId="0" borderId="0" xfId="5" applyFont="1" applyAlignment="1">
      <alignment wrapText="1"/>
    </xf>
    <xf numFmtId="41" fontId="21" fillId="0" borderId="0" xfId="0" applyNumberFormat="1" applyFont="1" applyAlignment="1">
      <alignment wrapText="1"/>
    </xf>
    <xf numFmtId="0" fontId="18" fillId="0" borderId="12" xfId="0" applyFont="1" applyBorder="1" applyAlignment="1">
      <alignment horizontal="left"/>
    </xf>
    <xf numFmtId="173" fontId="18" fillId="0" borderId="5" xfId="4" applyNumberFormat="1" applyFont="1" applyFill="1" applyBorder="1" applyAlignment="1">
      <alignment horizontal="right"/>
    </xf>
    <xf numFmtId="173" fontId="18" fillId="0" borderId="1" xfId="4" applyNumberFormat="1" applyFont="1" applyFill="1" applyBorder="1" applyAlignment="1">
      <alignment horizontal="right"/>
    </xf>
    <xf numFmtId="0" fontId="18" fillId="0" borderId="20" xfId="0" applyFont="1" applyBorder="1"/>
    <xf numFmtId="173" fontId="18" fillId="0" borderId="21" xfId="4" applyNumberFormat="1" applyFont="1" applyFill="1" applyBorder="1" applyAlignment="1">
      <alignment horizontal="right"/>
    </xf>
    <xf numFmtId="0" fontId="18" fillId="0" borderId="22" xfId="0" applyFont="1" applyBorder="1"/>
    <xf numFmtId="173" fontId="18" fillId="0" borderId="22" xfId="4" applyNumberFormat="1" applyFont="1" applyFill="1" applyBorder="1" applyAlignment="1">
      <alignment horizontal="right"/>
    </xf>
    <xf numFmtId="173" fontId="18" fillId="0" borderId="23" xfId="4" applyNumberFormat="1" applyFont="1" applyFill="1" applyBorder="1" applyAlignment="1">
      <alignment horizontal="right"/>
    </xf>
    <xf numFmtId="173" fontId="27" fillId="0" borderId="12" xfId="4" applyNumberFormat="1" applyFont="1" applyFill="1" applyBorder="1" applyAlignment="1">
      <alignment horizontal="right"/>
    </xf>
    <xf numFmtId="41" fontId="24" fillId="0" borderId="12" xfId="0" applyNumberFormat="1" applyFont="1" applyBorder="1"/>
    <xf numFmtId="49" fontId="24" fillId="0" borderId="0" xfId="0" applyNumberFormat="1" applyFont="1" applyAlignment="1">
      <alignment wrapText="1"/>
    </xf>
    <xf numFmtId="0" fontId="18" fillId="0" borderId="24" xfId="0" applyFont="1" applyBorder="1"/>
    <xf numFmtId="173" fontId="18" fillId="0" borderId="25" xfId="4" applyNumberFormat="1" applyFont="1" applyFill="1" applyBorder="1" applyAlignment="1">
      <alignment horizontal="right"/>
    </xf>
    <xf numFmtId="173" fontId="24" fillId="0" borderId="58" xfId="4" applyNumberFormat="1" applyFont="1" applyFill="1" applyBorder="1" applyAlignment="1">
      <alignment horizontal="right"/>
    </xf>
    <xf numFmtId="173" fontId="21" fillId="0" borderId="2" xfId="4" applyNumberFormat="1" applyFont="1" applyFill="1" applyBorder="1" applyAlignment="1">
      <alignment horizontal="right"/>
    </xf>
    <xf numFmtId="173" fontId="18" fillId="0" borderId="57" xfId="4" applyNumberFormat="1" applyFont="1" applyFill="1" applyBorder="1" applyAlignment="1">
      <alignment horizontal="right"/>
    </xf>
    <xf numFmtId="0" fontId="18" fillId="0" borderId="11" xfId="0" applyFont="1" applyBorder="1"/>
    <xf numFmtId="173" fontId="18" fillId="0" borderId="26" xfId="4" applyNumberFormat="1" applyFont="1" applyFill="1" applyBorder="1" applyAlignment="1">
      <alignment horizontal="right"/>
    </xf>
    <xf numFmtId="173" fontId="18" fillId="0" borderId="2" xfId="4" applyNumberFormat="1" applyFont="1" applyFill="1" applyBorder="1" applyAlignment="1">
      <alignment horizontal="right"/>
    </xf>
    <xf numFmtId="0" fontId="24" fillId="0" borderId="0" xfId="0" applyFont="1"/>
    <xf numFmtId="173" fontId="20" fillId="0" borderId="17" xfId="4" applyNumberFormat="1" applyFont="1" applyFill="1" applyBorder="1" applyAlignment="1">
      <alignment horizontal="right"/>
    </xf>
    <xf numFmtId="0" fontId="18" fillId="0" borderId="2" xfId="0" applyFont="1" applyBorder="1"/>
    <xf numFmtId="41" fontId="21" fillId="0" borderId="0" xfId="5" applyFont="1"/>
    <xf numFmtId="173" fontId="21" fillId="0" borderId="0" xfId="0" applyNumberFormat="1" applyFont="1"/>
    <xf numFmtId="0" fontId="24" fillId="0" borderId="10" xfId="0" applyFont="1" applyBorder="1"/>
    <xf numFmtId="0" fontId="24" fillId="0" borderId="10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18" fillId="0" borderId="0" xfId="0" applyFont="1"/>
    <xf numFmtId="168" fontId="18" fillId="0" borderId="0" xfId="4" applyNumberFormat="1" applyFont="1" applyFill="1"/>
    <xf numFmtId="168" fontId="21" fillId="0" borderId="0" xfId="0" applyNumberFormat="1" applyFont="1"/>
    <xf numFmtId="168" fontId="21" fillId="0" borderId="0" xfId="4" applyNumberFormat="1" applyFont="1" applyFill="1"/>
    <xf numFmtId="168" fontId="21" fillId="0" borderId="0" xfId="4" applyNumberFormat="1" applyFont="1" applyFill="1" applyProtection="1">
      <protection hidden="1"/>
    </xf>
    <xf numFmtId="3" fontId="21" fillId="0" borderId="0" xfId="0" applyNumberFormat="1" applyFont="1"/>
    <xf numFmtId="0" fontId="21" fillId="0" borderId="0" xfId="0" applyFont="1" applyAlignment="1">
      <alignment horizontal="justify" vertical="center"/>
    </xf>
    <xf numFmtId="0" fontId="15" fillId="0" borderId="0" xfId="0" applyFont="1" applyAlignment="1">
      <alignment horizontal="left" vertical="center" indent="5"/>
    </xf>
    <xf numFmtId="0" fontId="30" fillId="0" borderId="0" xfId="0" applyFont="1"/>
    <xf numFmtId="41" fontId="21" fillId="0" borderId="0" xfId="5" applyFont="1" applyFill="1"/>
    <xf numFmtId="169" fontId="21" fillId="0" borderId="0" xfId="0" applyNumberFormat="1" applyFont="1"/>
    <xf numFmtId="169" fontId="21" fillId="0" borderId="0" xfId="4" applyNumberFormat="1" applyFont="1" applyFill="1"/>
    <xf numFmtId="0" fontId="15" fillId="0" borderId="0" xfId="0" applyFont="1" applyAlignment="1">
      <alignment horizontal="center" vertical="center" wrapText="1"/>
    </xf>
    <xf numFmtId="0" fontId="18" fillId="0" borderId="14" xfId="0" applyFont="1" applyBorder="1" applyAlignment="1">
      <alignment horizontal="center"/>
    </xf>
    <xf numFmtId="0" fontId="18" fillId="0" borderId="34" xfId="0" applyFont="1" applyBorder="1" applyAlignment="1">
      <alignment horizontal="center" wrapText="1"/>
    </xf>
    <xf numFmtId="0" fontId="18" fillId="0" borderId="35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35" xfId="0" applyFont="1" applyBorder="1" applyAlignment="1">
      <alignment horizontal="center" wrapText="1"/>
    </xf>
    <xf numFmtId="168" fontId="24" fillId="0" borderId="29" xfId="4" applyNumberFormat="1" applyFont="1" applyBorder="1"/>
    <xf numFmtId="41" fontId="24" fillId="0" borderId="37" xfId="5" applyFont="1" applyBorder="1" applyAlignment="1">
      <alignment horizontal="right"/>
    </xf>
    <xf numFmtId="41" fontId="24" fillId="0" borderId="38" xfId="5" applyFont="1" applyBorder="1" applyAlignment="1">
      <alignment horizontal="right"/>
    </xf>
    <xf numFmtId="41" fontId="24" fillId="0" borderId="39" xfId="5" applyFont="1" applyBorder="1" applyAlignment="1">
      <alignment horizontal="right"/>
    </xf>
    <xf numFmtId="41" fontId="24" fillId="0" borderId="40" xfId="5" applyFont="1" applyBorder="1" applyAlignment="1">
      <alignment horizontal="right"/>
    </xf>
    <xf numFmtId="41" fontId="18" fillId="0" borderId="37" xfId="5" applyFont="1" applyBorder="1" applyAlignment="1">
      <alignment horizontal="right"/>
    </xf>
    <xf numFmtId="41" fontId="18" fillId="0" borderId="38" xfId="5" applyFont="1" applyBorder="1" applyAlignment="1">
      <alignment horizontal="right"/>
    </xf>
    <xf numFmtId="168" fontId="31" fillId="0" borderId="29" xfId="4" applyNumberFormat="1" applyFont="1" applyBorder="1"/>
    <xf numFmtId="41" fontId="24" fillId="0" borderId="41" xfId="5" applyFont="1" applyBorder="1" applyAlignment="1">
      <alignment horizontal="right"/>
    </xf>
    <xf numFmtId="41" fontId="24" fillId="0" borderId="30" xfId="5" applyFont="1" applyBorder="1" applyAlignment="1">
      <alignment horizontal="right"/>
    </xf>
    <xf numFmtId="41" fontId="24" fillId="0" borderId="12" xfId="5" applyFont="1" applyBorder="1" applyAlignment="1">
      <alignment horizontal="right"/>
    </xf>
    <xf numFmtId="41" fontId="24" fillId="0" borderId="42" xfId="5" applyFont="1" applyBorder="1" applyAlignment="1">
      <alignment horizontal="right"/>
    </xf>
    <xf numFmtId="41" fontId="24" fillId="0" borderId="43" xfId="5" applyFont="1" applyBorder="1" applyAlignment="1">
      <alignment horizontal="right"/>
    </xf>
    <xf numFmtId="41" fontId="24" fillId="0" borderId="44" xfId="5" applyFont="1" applyBorder="1" applyAlignment="1">
      <alignment horizontal="right"/>
    </xf>
    <xf numFmtId="41" fontId="24" fillId="0" borderId="45" xfId="5" applyFont="1" applyBorder="1" applyAlignment="1">
      <alignment horizontal="right"/>
    </xf>
    <xf numFmtId="41" fontId="18" fillId="0" borderId="49" xfId="5" applyFont="1" applyBorder="1" applyAlignment="1">
      <alignment horizontal="right"/>
    </xf>
    <xf numFmtId="0" fontId="18" fillId="0" borderId="34" xfId="0" applyFont="1" applyBorder="1"/>
    <xf numFmtId="41" fontId="18" fillId="0" borderId="46" xfId="5" applyFont="1" applyBorder="1" applyAlignment="1">
      <alignment horizontal="right"/>
    </xf>
    <xf numFmtId="41" fontId="18" fillId="0" borderId="28" xfId="5" applyFont="1" applyBorder="1" applyAlignment="1">
      <alignment horizontal="right"/>
    </xf>
    <xf numFmtId="41" fontId="18" fillId="0" borderId="15" xfId="5" applyFont="1" applyBorder="1" applyAlignment="1">
      <alignment horizontal="right"/>
    </xf>
    <xf numFmtId="41" fontId="18" fillId="0" borderId="47" xfId="5" applyFont="1" applyBorder="1" applyAlignment="1">
      <alignment horizontal="right"/>
    </xf>
    <xf numFmtId="41" fontId="20" fillId="0" borderId="28" xfId="5" applyFont="1" applyBorder="1" applyAlignment="1">
      <alignment horizontal="right"/>
    </xf>
    <xf numFmtId="41" fontId="20" fillId="0" borderId="16" xfId="5" applyFont="1" applyBorder="1" applyAlignment="1">
      <alignment horizontal="right"/>
    </xf>
    <xf numFmtId="0" fontId="18" fillId="0" borderId="50" xfId="0" applyFont="1" applyBorder="1"/>
    <xf numFmtId="41" fontId="18" fillId="0" borderId="51" xfId="5" applyFont="1" applyBorder="1" applyAlignment="1">
      <alignment horizontal="right"/>
    </xf>
    <xf numFmtId="41" fontId="20" fillId="0" borderId="52" xfId="5" applyFont="1" applyBorder="1" applyAlignment="1">
      <alignment horizontal="right"/>
    </xf>
    <xf numFmtId="41" fontId="18" fillId="0" borderId="48" xfId="5" applyFont="1" applyBorder="1" applyAlignment="1">
      <alignment horizontal="right"/>
    </xf>
    <xf numFmtId="0" fontId="0" fillId="0" borderId="0" xfId="0" quotePrefix="1" applyFont="1" applyFill="1"/>
    <xf numFmtId="3" fontId="32" fillId="0" borderId="0" xfId="0" applyNumberFormat="1" applyFont="1"/>
    <xf numFmtId="3" fontId="33" fillId="0" borderId="0" xfId="0" applyNumberFormat="1" applyFont="1"/>
    <xf numFmtId="3" fontId="7" fillId="0" borderId="1" xfId="0" applyNumberFormat="1" applyFont="1" applyBorder="1" applyAlignment="1"/>
    <xf numFmtId="0" fontId="21" fillId="0" borderId="14" xfId="0" applyFont="1" applyBorder="1"/>
    <xf numFmtId="3" fontId="21" fillId="0" borderId="15" xfId="0" applyNumberFormat="1" applyFont="1" applyBorder="1"/>
    <xf numFmtId="14" fontId="20" fillId="0" borderId="28" xfId="5" applyNumberFormat="1" applyFont="1" applyFill="1" applyBorder="1" applyAlignment="1">
      <alignment horizontal="center" wrapText="1"/>
    </xf>
    <xf numFmtId="0" fontId="20" fillId="0" borderId="29" xfId="0" applyFont="1" applyBorder="1"/>
    <xf numFmtId="3" fontId="20" fillId="0" borderId="0" xfId="0" applyNumberFormat="1" applyFont="1" applyBorder="1"/>
    <xf numFmtId="0" fontId="21" fillId="0" borderId="0" xfId="0" applyFont="1" applyBorder="1"/>
    <xf numFmtId="173" fontId="20" fillId="0" borderId="0" xfId="4" applyNumberFormat="1" applyFont="1" applyFill="1" applyBorder="1" applyAlignment="1">
      <alignment horizontal="right"/>
    </xf>
    <xf numFmtId="0" fontId="21" fillId="0" borderId="29" xfId="0" applyFont="1" applyBorder="1"/>
    <xf numFmtId="173" fontId="21" fillId="0" borderId="0" xfId="4" applyNumberFormat="1" applyFont="1" applyFill="1" applyBorder="1" applyAlignment="1">
      <alignment horizontal="right"/>
    </xf>
    <xf numFmtId="49" fontId="21" fillId="0" borderId="29" xfId="0" applyNumberFormat="1" applyFont="1" applyBorder="1"/>
    <xf numFmtId="0" fontId="20" fillId="0" borderId="60" xfId="0" applyFont="1" applyBorder="1"/>
    <xf numFmtId="3" fontId="21" fillId="0" borderId="31" xfId="0" applyNumberFormat="1" applyFont="1" applyBorder="1"/>
    <xf numFmtId="49" fontId="20" fillId="0" borderId="29" xfId="0" applyNumberFormat="1" applyFont="1" applyBorder="1"/>
    <xf numFmtId="3" fontId="21" fillId="0" borderId="3" xfId="0" applyNumberFormat="1" applyFont="1" applyBorder="1"/>
    <xf numFmtId="3" fontId="21" fillId="0" borderId="0" xfId="0" applyNumberFormat="1" applyFont="1" applyBorder="1"/>
    <xf numFmtId="0" fontId="20" fillId="0" borderId="0" xfId="0" applyFont="1" applyBorder="1"/>
    <xf numFmtId="173" fontId="21" fillId="0" borderId="0" xfId="4" applyNumberFormat="1" applyFont="1"/>
    <xf numFmtId="173" fontId="21" fillId="0" borderId="27" xfId="4" applyNumberFormat="1" applyFont="1" applyBorder="1"/>
    <xf numFmtId="41" fontId="21" fillId="0" borderId="0" xfId="0" applyNumberFormat="1" applyFont="1"/>
    <xf numFmtId="0" fontId="24" fillId="0" borderId="7" xfId="0" applyFont="1" applyBorder="1"/>
    <xf numFmtId="168" fontId="18" fillId="0" borderId="17" xfId="4" applyNumberFormat="1" applyFont="1" applyBorder="1" applyAlignment="1">
      <alignment horizontal="center" vertical="center" wrapText="1"/>
    </xf>
    <xf numFmtId="41" fontId="24" fillId="0" borderId="32" xfId="5" applyFont="1" applyBorder="1" applyAlignment="1">
      <alignment horizontal="right"/>
    </xf>
    <xf numFmtId="41" fontId="24" fillId="0" borderId="56" xfId="5" applyFont="1" applyBorder="1" applyAlignment="1">
      <alignment horizontal="right"/>
    </xf>
    <xf numFmtId="41" fontId="24" fillId="0" borderId="5" xfId="5" applyFont="1" applyBorder="1" applyAlignment="1">
      <alignment horizontal="right"/>
    </xf>
    <xf numFmtId="0" fontId="20" fillId="0" borderId="5" xfId="0" applyFont="1" applyBorder="1"/>
    <xf numFmtId="41" fontId="21" fillId="0" borderId="5" xfId="5" applyFont="1" applyBorder="1" applyAlignment="1">
      <alignment horizontal="right"/>
    </xf>
    <xf numFmtId="41" fontId="20" fillId="0" borderId="18" xfId="5" applyFont="1" applyBorder="1" applyAlignment="1">
      <alignment horizontal="right"/>
    </xf>
    <xf numFmtId="0" fontId="21" fillId="0" borderId="5" xfId="0" applyFont="1" applyBorder="1"/>
    <xf numFmtId="41" fontId="20" fillId="0" borderId="5" xfId="5" applyFont="1" applyBorder="1" applyAlignment="1">
      <alignment horizontal="right"/>
    </xf>
    <xf numFmtId="0" fontId="34" fillId="0" borderId="5" xfId="0" applyFont="1" applyBorder="1"/>
    <xf numFmtId="41" fontId="34" fillId="0" borderId="5" xfId="5" applyFont="1" applyBorder="1" applyAlignment="1">
      <alignment horizontal="right"/>
    </xf>
    <xf numFmtId="0" fontId="24" fillId="0" borderId="2" xfId="0" applyFont="1" applyBorder="1"/>
    <xf numFmtId="41" fontId="18" fillId="0" borderId="33" xfId="5" applyFont="1" applyBorder="1" applyAlignment="1">
      <alignment horizontal="right"/>
    </xf>
    <xf numFmtId="3" fontId="35" fillId="0" borderId="0" xfId="0" applyNumberFormat="1" applyFont="1"/>
    <xf numFmtId="3" fontId="36" fillId="0" borderId="0" xfId="0" applyNumberFormat="1" applyFont="1"/>
    <xf numFmtId="0" fontId="7" fillId="0" borderId="0" xfId="0" applyFont="1" applyAlignment="1">
      <alignment vertical="center" wrapText="1"/>
    </xf>
    <xf numFmtId="0" fontId="15" fillId="0" borderId="0" xfId="0" applyFont="1" applyAlignment="1"/>
    <xf numFmtId="0" fontId="15" fillId="0" borderId="0" xfId="0" applyFont="1" applyAlignment="1">
      <alignment horizontal="left" vertical="center"/>
    </xf>
    <xf numFmtId="0" fontId="20" fillId="0" borderId="62" xfId="0" applyFont="1" applyBorder="1"/>
    <xf numFmtId="0" fontId="20" fillId="0" borderId="63" xfId="0" applyFont="1" applyBorder="1"/>
    <xf numFmtId="3" fontId="21" fillId="0" borderId="64" xfId="0" applyNumberFormat="1" applyFont="1" applyBorder="1"/>
    <xf numFmtId="170" fontId="21" fillId="0" borderId="1" xfId="5" applyNumberFormat="1" applyFont="1" applyFill="1" applyBorder="1" applyAlignment="1">
      <alignment horizontal="right" vertical="center"/>
    </xf>
    <xf numFmtId="41" fontId="15" fillId="0" borderId="1" xfId="5" applyFont="1" applyFill="1" applyBorder="1"/>
    <xf numFmtId="41" fontId="37" fillId="0" borderId="18" xfId="5" applyFont="1" applyBorder="1" applyAlignment="1"/>
    <xf numFmtId="41" fontId="7" fillId="0" borderId="1" xfId="5" applyFont="1" applyBorder="1" applyAlignment="1">
      <alignment horizontal="right" wrapText="1"/>
    </xf>
    <xf numFmtId="14" fontId="18" fillId="0" borderId="34" xfId="0" applyNumberFormat="1" applyFont="1" applyBorder="1" applyAlignment="1">
      <alignment horizontal="center" wrapText="1"/>
    </xf>
    <xf numFmtId="14" fontId="18" fillId="0" borderId="35" xfId="0" applyNumberFormat="1" applyFont="1" applyBorder="1" applyAlignment="1">
      <alignment horizontal="center" wrapText="1"/>
    </xf>
    <xf numFmtId="49" fontId="15" fillId="0" borderId="1" xfId="0" applyNumberFormat="1" applyFont="1" applyBorder="1" applyAlignment="1">
      <alignment horizontal="center" vertical="center"/>
    </xf>
    <xf numFmtId="173" fontId="21" fillId="0" borderId="30" xfId="4" applyNumberFormat="1" applyFont="1" applyFill="1" applyBorder="1" applyAlignment="1"/>
    <xf numFmtId="41" fontId="20" fillId="0" borderId="30" xfId="5" applyFont="1" applyFill="1" applyBorder="1" applyAlignment="1"/>
    <xf numFmtId="41" fontId="21" fillId="0" borderId="30" xfId="5" applyFont="1" applyFill="1" applyBorder="1" applyAlignment="1"/>
    <xf numFmtId="173" fontId="20" fillId="0" borderId="61" xfId="4" applyNumberFormat="1" applyFont="1" applyFill="1" applyBorder="1" applyAlignment="1"/>
    <xf numFmtId="173" fontId="20" fillId="0" borderId="30" xfId="4" applyNumberFormat="1" applyFont="1" applyFill="1" applyBorder="1" applyAlignment="1"/>
    <xf numFmtId="173" fontId="21" fillId="0" borderId="59" xfId="4" applyNumberFormat="1" applyFont="1" applyFill="1" applyBorder="1" applyAlignment="1"/>
    <xf numFmtId="173" fontId="20" fillId="0" borderId="65" xfId="4" applyNumberFormat="1" applyFont="1" applyFill="1" applyBorder="1" applyAlignment="1"/>
    <xf numFmtId="0" fontId="21" fillId="0" borderId="0" xfId="0" applyFont="1" applyBorder="1" applyAlignment="1">
      <alignment horizontal="right"/>
    </xf>
    <xf numFmtId="41" fontId="20" fillId="0" borderId="31" xfId="5" applyFont="1" applyBorder="1" applyAlignment="1">
      <alignment horizontal="right"/>
    </xf>
    <xf numFmtId="41" fontId="20" fillId="0" borderId="64" xfId="5" applyFont="1" applyBorder="1" applyAlignment="1">
      <alignment horizontal="right"/>
    </xf>
    <xf numFmtId="0" fontId="22" fillId="0" borderId="0" xfId="5" applyNumberFormat="1" applyFont="1" applyBorder="1" applyAlignment="1"/>
    <xf numFmtId="0" fontId="7" fillId="0" borderId="14" xfId="0" applyFont="1" applyBorder="1" applyAlignment="1">
      <alignment wrapText="1"/>
    </xf>
    <xf numFmtId="0" fontId="15" fillId="0" borderId="0" xfId="0" applyFont="1" applyBorder="1" applyAlignment="1">
      <alignment wrapText="1"/>
    </xf>
    <xf numFmtId="41" fontId="7" fillId="0" borderId="0" xfId="5" applyFont="1" applyFill="1" applyBorder="1" applyAlignment="1">
      <alignment horizontal="right" wrapText="1"/>
    </xf>
    <xf numFmtId="41" fontId="15" fillId="0" borderId="1" xfId="5" applyFont="1" applyBorder="1" applyAlignment="1">
      <alignment wrapText="1"/>
    </xf>
    <xf numFmtId="41" fontId="15" fillId="0" borderId="0" xfId="5" applyFont="1" applyAlignment="1"/>
    <xf numFmtId="0" fontId="15" fillId="3" borderId="0" xfId="0" applyFont="1" applyFill="1"/>
    <xf numFmtId="0" fontId="19" fillId="3" borderId="0" xfId="0" applyFont="1" applyFill="1" applyAlignment="1">
      <alignment horizontal="left" vertical="center"/>
    </xf>
    <xf numFmtId="0" fontId="7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left" vertical="center" indent="5"/>
    </xf>
    <xf numFmtId="0" fontId="17" fillId="3" borderId="0" xfId="3" applyFont="1" applyFill="1" applyAlignment="1">
      <alignment vertical="center"/>
    </xf>
    <xf numFmtId="0" fontId="7" fillId="3" borderId="0" xfId="0" applyFont="1" applyFill="1"/>
    <xf numFmtId="0" fontId="15" fillId="0" borderId="1" xfId="0" applyFont="1" applyBorder="1" applyAlignment="1">
      <alignment horizontal="center"/>
    </xf>
    <xf numFmtId="0" fontId="38" fillId="6" borderId="2" xfId="0" applyFont="1" applyFill="1" applyBorder="1" applyAlignment="1">
      <alignment horizontal="center" vertical="center" wrapText="1"/>
    </xf>
    <xf numFmtId="0" fontId="38" fillId="6" borderId="2" xfId="0" applyFont="1" applyFill="1" applyBorder="1" applyAlignment="1">
      <alignment horizontal="center" vertical="center"/>
    </xf>
    <xf numFmtId="0" fontId="38" fillId="6" borderId="2" xfId="0" applyFont="1" applyFill="1" applyBorder="1" applyAlignment="1">
      <alignment horizontal="center" wrapText="1"/>
    </xf>
    <xf numFmtId="0" fontId="15" fillId="0" borderId="1" xfId="0" quotePrefix="1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9" fontId="15" fillId="0" borderId="1" xfId="0" applyNumberFormat="1" applyFont="1" applyBorder="1" applyAlignment="1">
      <alignment horizontal="center" vertical="center"/>
    </xf>
    <xf numFmtId="0" fontId="15" fillId="3" borderId="0" xfId="0" applyFont="1" applyFill="1" applyAlignment="1">
      <alignment horizontal="left"/>
    </xf>
    <xf numFmtId="9" fontId="15" fillId="3" borderId="0" xfId="0" applyNumberFormat="1" applyFont="1" applyFill="1" applyAlignment="1">
      <alignment horizontal="left"/>
    </xf>
    <xf numFmtId="41" fontId="15" fillId="0" borderId="0" xfId="5" applyFont="1" applyBorder="1" applyAlignment="1"/>
    <xf numFmtId="41" fontId="7" fillId="0" borderId="0" xfId="5" applyFont="1" applyBorder="1" applyAlignment="1"/>
    <xf numFmtId="173" fontId="25" fillId="0" borderId="1" xfId="4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0" fillId="0" borderId="0" xfId="0" quotePrefix="1" applyFill="1"/>
    <xf numFmtId="0" fontId="0" fillId="0" borderId="0" xfId="0" applyFill="1"/>
    <xf numFmtId="0" fontId="21" fillId="0" borderId="2" xfId="0" applyFont="1" applyBorder="1" applyAlignment="1">
      <alignment vertical="center"/>
    </xf>
    <xf numFmtId="170" fontId="21" fillId="0" borderId="2" xfId="5" applyNumberFormat="1" applyFont="1" applyFill="1" applyBorder="1" applyAlignment="1">
      <alignment horizontal="right" vertical="center"/>
    </xf>
    <xf numFmtId="0" fontId="25" fillId="0" borderId="16" xfId="0" applyFont="1" applyBorder="1" applyAlignment="1">
      <alignment horizontal="center" vertical="center" wrapText="1"/>
    </xf>
    <xf numFmtId="41" fontId="21" fillId="0" borderId="2" xfId="5" applyFont="1" applyBorder="1" applyAlignment="1">
      <alignment vertical="center"/>
    </xf>
    <xf numFmtId="41" fontId="21" fillId="0" borderId="2" xfId="5" applyFont="1" applyFill="1" applyBorder="1" applyAlignment="1">
      <alignment horizontal="right" vertical="center"/>
    </xf>
    <xf numFmtId="41" fontId="25" fillId="0" borderId="2" xfId="5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41" fontId="21" fillId="0" borderId="0" xfId="5" applyFont="1" applyFill="1" applyBorder="1" applyAlignment="1">
      <alignment horizontal="right" vertical="center"/>
    </xf>
    <xf numFmtId="0" fontId="25" fillId="0" borderId="66" xfId="0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41" fontId="15" fillId="0" borderId="1" xfId="5" applyFont="1" applyFill="1" applyBorder="1" applyAlignment="1">
      <alignment horizontal="right" vertical="center" wrapText="1"/>
    </xf>
    <xf numFmtId="0" fontId="15" fillId="0" borderId="0" xfId="0" applyFont="1" applyFill="1" applyAlignment="1">
      <alignment vertical="center" wrapText="1"/>
    </xf>
    <xf numFmtId="0" fontId="29" fillId="0" borderId="5" xfId="0" applyFont="1" applyBorder="1" applyAlignment="1">
      <alignment horizontal="left"/>
    </xf>
    <xf numFmtId="41" fontId="15" fillId="0" borderId="1" xfId="5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5" fillId="0" borderId="0" xfId="3" applyAlignment="1">
      <alignment horizontal="left" vertical="center" indent="3"/>
    </xf>
    <xf numFmtId="0" fontId="5" fillId="0" borderId="5" xfId="3" applyBorder="1"/>
    <xf numFmtId="0" fontId="5" fillId="0" borderId="5" xfId="3" applyBorder="1" applyAlignment="1">
      <alignment horizontal="left"/>
    </xf>
    <xf numFmtId="0" fontId="5" fillId="0" borderId="12" xfId="3" applyBorder="1" applyAlignment="1">
      <alignment horizontal="left"/>
    </xf>
    <xf numFmtId="0" fontId="5" fillId="0" borderId="12" xfId="3" applyBorder="1"/>
    <xf numFmtId="0" fontId="5" fillId="0" borderId="0" xfId="3" applyAlignment="1">
      <alignment horizontal="justify" vertical="center"/>
    </xf>
    <xf numFmtId="0" fontId="5" fillId="0" borderId="0" xfId="3" applyFill="1" applyAlignment="1">
      <alignment horizontal="justify" vertical="center"/>
    </xf>
    <xf numFmtId="0" fontId="5" fillId="0" borderId="0" xfId="3" applyFill="1"/>
    <xf numFmtId="0" fontId="5" fillId="0" borderId="0" xfId="3" applyAlignment="1">
      <alignment horizontal="left" vertical="center" wrapText="1"/>
    </xf>
    <xf numFmtId="0" fontId="5" fillId="0" borderId="0" xfId="3"/>
    <xf numFmtId="173" fontId="21" fillId="0" borderId="0" xfId="4" applyNumberFormat="1" applyFont="1" applyBorder="1"/>
    <xf numFmtId="173" fontId="21" fillId="0" borderId="0" xfId="4" applyNumberFormat="1" applyFont="1" applyFill="1" applyBorder="1"/>
    <xf numFmtId="0" fontId="38" fillId="6" borderId="1" xfId="0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1" fontId="7" fillId="0" borderId="1" xfId="5" applyFont="1" applyFill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9" fontId="15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15" fillId="0" borderId="0" xfId="0" quotePrefix="1" applyFont="1" applyAlignment="1">
      <alignment horizontal="center"/>
    </xf>
    <xf numFmtId="173" fontId="15" fillId="0" borderId="0" xfId="4" applyNumberFormat="1" applyFont="1" applyBorder="1"/>
    <xf numFmtId="173" fontId="7" fillId="0" borderId="0" xfId="4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175" fontId="21" fillId="0" borderId="2" xfId="5" applyNumberFormat="1" applyFont="1" applyFill="1" applyBorder="1" applyAlignment="1">
      <alignment horizontal="right" vertical="center"/>
    </xf>
    <xf numFmtId="173" fontId="25" fillId="0" borderId="0" xfId="4" applyNumberFormat="1" applyFont="1" applyFill="1" applyBorder="1" applyAlignment="1">
      <alignment horizontal="right" vertical="center"/>
    </xf>
    <xf numFmtId="173" fontId="26" fillId="0" borderId="1" xfId="4" applyNumberFormat="1" applyFont="1" applyFill="1" applyBorder="1" applyAlignment="1">
      <alignment horizontal="right" vertical="center"/>
    </xf>
    <xf numFmtId="173" fontId="25" fillId="0" borderId="2" xfId="4" applyNumberFormat="1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15" fillId="0" borderId="0" xfId="0" quotePrefix="1" applyFont="1"/>
    <xf numFmtId="41" fontId="7" fillId="3" borderId="1" xfId="0" applyNumberFormat="1" applyFont="1" applyFill="1" applyBorder="1"/>
    <xf numFmtId="168" fontId="20" fillId="0" borderId="0" xfId="4" applyNumberFormat="1" applyFont="1" applyFill="1"/>
    <xf numFmtId="3" fontId="40" fillId="0" borderId="0" xfId="0" applyNumberFormat="1" applyFont="1"/>
    <xf numFmtId="168" fontId="40" fillId="0" borderId="0" xfId="4" applyNumberFormat="1" applyFont="1" applyFill="1"/>
    <xf numFmtId="0" fontId="40" fillId="0" borderId="0" xfId="0" applyFont="1"/>
    <xf numFmtId="0" fontId="41" fillId="0" borderId="0" xfId="0" applyFont="1"/>
    <xf numFmtId="0" fontId="42" fillId="0" borderId="1" xfId="0" applyFont="1" applyBorder="1" applyAlignment="1">
      <alignment horizontal="center" vertical="center"/>
    </xf>
    <xf numFmtId="0" fontId="42" fillId="0" borderId="1" xfId="0" quotePrefix="1" applyFont="1" applyBorder="1" applyAlignment="1">
      <alignment horizontal="center" vertical="center"/>
    </xf>
    <xf numFmtId="49" fontId="42" fillId="0" borderId="1" xfId="0" applyNumberFormat="1" applyFont="1" applyBorder="1" applyAlignment="1">
      <alignment horizontal="center" vertical="center"/>
    </xf>
    <xf numFmtId="41" fontId="42" fillId="0" borderId="1" xfId="5" applyFont="1" applyBorder="1" applyAlignment="1">
      <alignment horizontal="center" vertical="center"/>
    </xf>
    <xf numFmtId="9" fontId="42" fillId="0" borderId="1" xfId="0" applyNumberFormat="1" applyFont="1" applyBorder="1" applyAlignment="1">
      <alignment horizontal="center" vertical="center"/>
    </xf>
    <xf numFmtId="0" fontId="42" fillId="3" borderId="0" xfId="0" applyFont="1" applyFill="1"/>
    <xf numFmtId="0" fontId="42" fillId="0" borderId="0" xfId="0" applyFont="1"/>
    <xf numFmtId="0" fontId="26" fillId="0" borderId="1" xfId="0" applyFont="1" applyBorder="1"/>
    <xf numFmtId="176" fontId="26" fillId="0" borderId="1" xfId="4" applyNumberFormat="1" applyFont="1" applyBorder="1"/>
    <xf numFmtId="0" fontId="26" fillId="0" borderId="1" xfId="0" applyFont="1" applyBorder="1" applyAlignment="1">
      <alignment wrapText="1"/>
    </xf>
    <xf numFmtId="14" fontId="26" fillId="0" borderId="1" xfId="0" applyNumberFormat="1" applyFont="1" applyBorder="1" applyAlignment="1">
      <alignment horizontal="center"/>
    </xf>
    <xf numFmtId="9" fontId="15" fillId="0" borderId="1" xfId="16" applyFont="1" applyBorder="1"/>
    <xf numFmtId="9" fontId="15" fillId="0" borderId="1" xfId="0" applyNumberFormat="1" applyFont="1" applyBorder="1"/>
    <xf numFmtId="14" fontId="15" fillId="0" borderId="1" xfId="0" applyNumberFormat="1" applyFont="1" applyBorder="1"/>
    <xf numFmtId="9" fontId="15" fillId="0" borderId="1" xfId="8" applyNumberFormat="1" applyFont="1" applyBorder="1"/>
    <xf numFmtId="14" fontId="15" fillId="0" borderId="1" xfId="0" applyNumberFormat="1" applyFont="1" applyBorder="1" applyAlignment="1">
      <alignment horizontal="center"/>
    </xf>
    <xf numFmtId="10" fontId="15" fillId="0" borderId="1" xfId="16" applyNumberFormat="1" applyFont="1" applyBorder="1"/>
    <xf numFmtId="41" fontId="26" fillId="0" borderId="1" xfId="5" applyFont="1" applyBorder="1" applyAlignment="1">
      <alignment horizontal="center"/>
    </xf>
    <xf numFmtId="0" fontId="38" fillId="6" borderId="2" xfId="0" applyFont="1" applyFill="1" applyBorder="1" applyAlignment="1">
      <alignment horizontal="left" vertical="center" wrapText="1"/>
    </xf>
    <xf numFmtId="0" fontId="38" fillId="6" borderId="54" xfId="0" applyFont="1" applyFill="1" applyBorder="1" applyAlignment="1">
      <alignment horizontal="left" vertical="center" wrapText="1"/>
    </xf>
    <xf numFmtId="0" fontId="38" fillId="6" borderId="13" xfId="0" applyFont="1" applyFill="1" applyBorder="1" applyAlignment="1">
      <alignment horizontal="left" vertical="center" wrapText="1"/>
    </xf>
    <xf numFmtId="0" fontId="38" fillId="6" borderId="2" xfId="0" applyFont="1" applyFill="1" applyBorder="1" applyAlignment="1">
      <alignment horizontal="left" wrapText="1"/>
    </xf>
    <xf numFmtId="0" fontId="38" fillId="6" borderId="54" xfId="0" applyFont="1" applyFill="1" applyBorder="1" applyAlignment="1">
      <alignment vertical="center" wrapText="1"/>
    </xf>
    <xf numFmtId="0" fontId="38" fillId="6" borderId="13" xfId="0" applyFont="1" applyFill="1" applyBorder="1" applyAlignment="1">
      <alignment vertical="center" wrapText="1"/>
    </xf>
    <xf numFmtId="41" fontId="45" fillId="0" borderId="1" xfId="5" applyFont="1" applyBorder="1" applyAlignment="1"/>
    <xf numFmtId="41" fontId="45" fillId="0" borderId="1" xfId="5" applyFont="1" applyBorder="1" applyAlignment="1">
      <alignment horizontal="right"/>
    </xf>
    <xf numFmtId="41" fontId="46" fillId="0" borderId="1" xfId="5" applyFont="1" applyBorder="1" applyAlignment="1"/>
    <xf numFmtId="41" fontId="46" fillId="0" borderId="1" xfId="5" applyFont="1" applyBorder="1" applyAlignment="1">
      <alignment horizontal="right"/>
    </xf>
    <xf numFmtId="41" fontId="47" fillId="0" borderId="1" xfId="5" applyFont="1" applyBorder="1" applyAlignment="1"/>
    <xf numFmtId="41" fontId="47" fillId="0" borderId="1" xfId="5" applyFont="1" applyBorder="1" applyAlignment="1">
      <alignment horizontal="right"/>
    </xf>
    <xf numFmtId="0" fontId="7" fillId="0" borderId="0" xfId="0" applyFont="1" applyBorder="1"/>
    <xf numFmtId="41" fontId="7" fillId="0" borderId="0" xfId="5" applyFont="1" applyBorder="1" applyAlignment="1">
      <alignment horizontal="right"/>
    </xf>
    <xf numFmtId="41" fontId="7" fillId="0" borderId="0" xfId="5" applyFont="1" applyBorder="1" applyAlignment="1">
      <alignment horizontal="center"/>
    </xf>
    <xf numFmtId="41" fontId="15" fillId="0" borderId="0" xfId="5" applyFont="1" applyAlignment="1">
      <alignment horizontal="center"/>
    </xf>
    <xf numFmtId="41" fontId="21" fillId="0" borderId="2" xfId="5" applyFont="1" applyBorder="1"/>
    <xf numFmtId="170" fontId="15" fillId="0" borderId="0" xfId="0" applyNumberFormat="1" applyFont="1" applyAlignment="1">
      <alignment wrapText="1"/>
    </xf>
    <xf numFmtId="41" fontId="7" fillId="0" borderId="1" xfId="5" applyFont="1" applyFill="1" applyBorder="1" applyAlignment="1"/>
    <xf numFmtId="49" fontId="15" fillId="0" borderId="1" xfId="0" applyNumberFormat="1" applyFont="1" applyBorder="1"/>
    <xf numFmtId="49" fontId="7" fillId="0" borderId="1" xfId="0" applyNumberFormat="1" applyFont="1" applyBorder="1"/>
    <xf numFmtId="170" fontId="7" fillId="0" borderId="1" xfId="5" applyNumberFormat="1" applyFont="1" applyFill="1" applyBorder="1" applyAlignment="1">
      <alignment horizontal="center"/>
    </xf>
    <xf numFmtId="0" fontId="17" fillId="0" borderId="29" xfId="3" applyFont="1" applyBorder="1"/>
    <xf numFmtId="49" fontId="17" fillId="0" borderId="29" xfId="3" applyNumberFormat="1" applyFont="1" applyBorder="1"/>
    <xf numFmtId="41" fontId="35" fillId="0" borderId="0" xfId="5" applyFont="1"/>
    <xf numFmtId="0" fontId="34" fillId="0" borderId="0" xfId="0" applyFont="1" applyAlignment="1"/>
    <xf numFmtId="0" fontId="15" fillId="0" borderId="0" xfId="0" applyFont="1" applyAlignment="1">
      <alignment horizontal="center" wrapText="1"/>
    </xf>
    <xf numFmtId="0" fontId="21" fillId="0" borderId="1" xfId="0" applyFont="1" applyBorder="1" applyAlignment="1">
      <alignment horizontal="left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41" fontId="15" fillId="0" borderId="7" xfId="5" applyFont="1" applyBorder="1" applyAlignment="1">
      <alignment wrapText="1"/>
    </xf>
    <xf numFmtId="41" fontId="15" fillId="0" borderId="1" xfId="5" applyFont="1" applyBorder="1" applyAlignment="1">
      <alignment horizontal="left" wrapText="1"/>
    </xf>
    <xf numFmtId="41" fontId="15" fillId="0" borderId="7" xfId="5" applyFont="1" applyBorder="1" applyAlignment="1">
      <alignment horizontal="left" vertical="center" wrapText="1"/>
    </xf>
    <xf numFmtId="0" fontId="42" fillId="0" borderId="1" xfId="0" applyFont="1" applyBorder="1"/>
    <xf numFmtId="41" fontId="42" fillId="0" borderId="1" xfId="5" applyFont="1" applyBorder="1" applyAlignment="1"/>
    <xf numFmtId="0" fontId="42" fillId="0" borderId="1" xfId="0" applyFont="1" applyBorder="1" applyAlignment="1">
      <alignment wrapText="1"/>
    </xf>
    <xf numFmtId="0" fontId="17" fillId="0" borderId="0" xfId="3" applyFont="1" applyFill="1"/>
    <xf numFmtId="0" fontId="42" fillId="0" borderId="1" xfId="0" quotePrefix="1" applyFont="1" applyBorder="1" applyAlignment="1">
      <alignment horizontal="center"/>
    </xf>
    <xf numFmtId="41" fontId="42" fillId="0" borderId="1" xfId="5" applyFont="1" applyBorder="1"/>
    <xf numFmtId="14" fontId="11" fillId="5" borderId="0" xfId="0" applyNumberFormat="1" applyFont="1" applyFill="1" applyAlignment="1">
      <alignment horizontal="center"/>
    </xf>
    <xf numFmtId="0" fontId="15" fillId="0" borderId="1" xfId="0" applyFont="1" applyBorder="1" applyAlignment="1">
      <alignment horizontal="left"/>
    </xf>
    <xf numFmtId="0" fontId="7" fillId="3" borderId="0" xfId="0" applyFont="1" applyFill="1" applyAlignment="1">
      <alignment horizontal="center"/>
    </xf>
    <xf numFmtId="0" fontId="38" fillId="6" borderId="54" xfId="0" applyFont="1" applyFill="1" applyBorder="1" applyAlignment="1">
      <alignment horizontal="center" vertical="center" wrapText="1"/>
    </xf>
    <xf numFmtId="0" fontId="38" fillId="6" borderId="13" xfId="0" applyFont="1" applyFill="1" applyBorder="1" applyAlignment="1">
      <alignment horizontal="center" vertical="center" wrapText="1"/>
    </xf>
    <xf numFmtId="0" fontId="42" fillId="0" borderId="54" xfId="0" applyFont="1" applyBorder="1" applyAlignment="1">
      <alignment horizontal="left" vertical="center"/>
    </xf>
    <xf numFmtId="0" fontId="42" fillId="0" borderId="13" xfId="0" applyFont="1" applyBorder="1" applyAlignment="1">
      <alignment horizontal="left" vertical="center"/>
    </xf>
    <xf numFmtId="0" fontId="15" fillId="0" borderId="54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38" fillId="6" borderId="1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15" fillId="0" borderId="4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0" fillId="0" borderId="1" xfId="0" applyFont="1" applyBorder="1" applyAlignment="1">
      <alignment horizontal="left" vertical="center"/>
    </xf>
    <xf numFmtId="41" fontId="20" fillId="0" borderId="54" xfId="5" applyFont="1" applyBorder="1" applyAlignment="1">
      <alignment horizontal="center" vertical="center"/>
    </xf>
    <xf numFmtId="41" fontId="20" fillId="0" borderId="31" xfId="5" applyFont="1" applyBorder="1" applyAlignment="1">
      <alignment horizontal="center" vertical="center"/>
    </xf>
    <xf numFmtId="41" fontId="20" fillId="0" borderId="13" xfId="5" applyFont="1" applyBorder="1" applyAlignment="1">
      <alignment horizontal="center" vertical="center"/>
    </xf>
    <xf numFmtId="0" fontId="17" fillId="0" borderId="0" xfId="3" applyFont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25" fillId="0" borderId="54" xfId="0" applyFont="1" applyBorder="1" applyAlignment="1">
      <alignment horizontal="left" vertical="center"/>
    </xf>
    <xf numFmtId="0" fontId="25" fillId="0" borderId="31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72" xfId="0" applyFont="1" applyBorder="1" applyAlignment="1">
      <alignment horizontal="center" vertical="center" wrapText="1"/>
    </xf>
    <xf numFmtId="0" fontId="25" fillId="0" borderId="71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41" fontId="21" fillId="0" borderId="70" xfId="5" applyFont="1" applyBorder="1" applyAlignment="1">
      <alignment horizontal="center" vertical="center"/>
    </xf>
    <xf numFmtId="41" fontId="21" fillId="0" borderId="69" xfId="5" applyFont="1" applyBorder="1" applyAlignment="1">
      <alignment horizontal="center" vertical="center"/>
    </xf>
    <xf numFmtId="41" fontId="21" fillId="0" borderId="68" xfId="5" applyFont="1" applyBorder="1" applyAlignment="1">
      <alignment horizontal="center" vertical="center"/>
    </xf>
    <xf numFmtId="41" fontId="21" fillId="0" borderId="54" xfId="5" applyFont="1" applyBorder="1" applyAlignment="1">
      <alignment horizontal="center" vertical="center"/>
    </xf>
    <xf numFmtId="41" fontId="21" fillId="0" borderId="31" xfId="5" applyFont="1" applyBorder="1" applyAlignment="1">
      <alignment horizontal="center" vertical="center"/>
    </xf>
    <xf numFmtId="41" fontId="21" fillId="0" borderId="13" xfId="5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center" vertical="center"/>
    </xf>
    <xf numFmtId="0" fontId="15" fillId="0" borderId="8" xfId="0" applyFont="1" applyBorder="1" applyAlignment="1">
      <alignment horizontal="left"/>
    </xf>
    <xf numFmtId="0" fontId="15" fillId="0" borderId="27" xfId="0" applyFont="1" applyBorder="1" applyAlignment="1">
      <alignment horizontal="left"/>
    </xf>
    <xf numFmtId="0" fontId="20" fillId="0" borderId="0" xfId="0" applyFont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39" fillId="0" borderId="54" xfId="0" applyFont="1" applyBorder="1" applyAlignment="1">
      <alignment horizontal="left" vertical="center"/>
    </xf>
    <xf numFmtId="0" fontId="39" fillId="0" borderId="31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21" fillId="0" borderId="54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173" fontId="25" fillId="0" borderId="7" xfId="4" applyNumberFormat="1" applyFont="1" applyBorder="1" applyAlignment="1">
      <alignment horizontal="center" vertical="center"/>
    </xf>
    <xf numFmtId="173" fontId="25" fillId="0" borderId="2" xfId="4" applyNumberFormat="1" applyFont="1" applyBorder="1" applyAlignment="1">
      <alignment horizontal="center" vertical="center"/>
    </xf>
    <xf numFmtId="173" fontId="25" fillId="0" borderId="54" xfId="4" applyNumberFormat="1" applyFont="1" applyBorder="1" applyAlignment="1">
      <alignment horizontal="center" vertical="center"/>
    </xf>
    <xf numFmtId="173" fontId="25" fillId="0" borderId="31" xfId="4" applyNumberFormat="1" applyFont="1" applyBorder="1" applyAlignment="1">
      <alignment horizontal="center" vertical="center"/>
    </xf>
    <xf numFmtId="173" fontId="25" fillId="0" borderId="13" xfId="4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7" fillId="0" borderId="54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41" fontId="7" fillId="0" borderId="1" xfId="5" applyFont="1" applyFill="1" applyBorder="1" applyAlignment="1">
      <alignment horizontal="right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54" xfId="0" applyFont="1" applyBorder="1" applyAlignment="1">
      <alignment horizontal="center" wrapText="1"/>
    </xf>
    <xf numFmtId="0" fontId="15" fillId="0" borderId="31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7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20" fillId="0" borderId="0" xfId="0" applyFont="1" applyAlignment="1">
      <alignment horizontal="left" vertical="center" wrapText="1"/>
    </xf>
    <xf numFmtId="0" fontId="15" fillId="0" borderId="0" xfId="0" quotePrefix="1" applyFont="1" applyFill="1"/>
    <xf numFmtId="0" fontId="15" fillId="0" borderId="0" xfId="0" applyFont="1" applyFill="1"/>
  </cellXfs>
  <cellStyles count="25">
    <cellStyle name="Énfasis2 2" xfId="1" xr:uid="{00000000-0005-0000-0000-000000000000}"/>
    <cellStyle name="Excel Built-in Normal" xfId="2" xr:uid="{00000000-0005-0000-0000-000001000000}"/>
    <cellStyle name="Hipervínculo" xfId="3" builtinId="8"/>
    <cellStyle name="Millares" xfId="4" builtinId="3"/>
    <cellStyle name="Millares [0]" xfId="5" builtinId="6"/>
    <cellStyle name="Millares [0] 2" xfId="6" xr:uid="{00000000-0005-0000-0000-000005000000}"/>
    <cellStyle name="Millares [0] 2 2" xfId="7" xr:uid="{00000000-0005-0000-0000-000006000000}"/>
    <cellStyle name="Millares [0] 2 3" xfId="20" xr:uid="{00000000-0005-0000-0000-000007000000}"/>
    <cellStyle name="Millares [0] 3" xfId="8" xr:uid="{00000000-0005-0000-0000-000008000000}"/>
    <cellStyle name="Millares [0] 3 2" xfId="24" xr:uid="{00000000-0005-0000-0000-000009000000}"/>
    <cellStyle name="Millares [0] 4" xfId="19" xr:uid="{00000000-0005-0000-0000-00000A000000}"/>
    <cellStyle name="Millares 2" xfId="9" xr:uid="{00000000-0005-0000-0000-00000B000000}"/>
    <cellStyle name="Millares 2 2" xfId="10" xr:uid="{00000000-0005-0000-0000-00000C000000}"/>
    <cellStyle name="Millares 2 2 3" xfId="17" xr:uid="{00000000-0005-0000-0000-00000D000000}"/>
    <cellStyle name="Millares 2 3" xfId="21" xr:uid="{00000000-0005-0000-0000-00000E000000}"/>
    <cellStyle name="Millares 3" xfId="18" xr:uid="{00000000-0005-0000-0000-00000F000000}"/>
    <cellStyle name="Millares 4" xfId="11" xr:uid="{00000000-0005-0000-0000-000010000000}"/>
    <cellStyle name="Millares 4 2" xfId="23" xr:uid="{00000000-0005-0000-0000-000011000000}"/>
    <cellStyle name="Millares 5" xfId="22" xr:uid="{00000000-0005-0000-0000-000012000000}"/>
    <cellStyle name="Moneda" xfId="12" builtinId="4"/>
    <cellStyle name="Normal" xfId="0" builtinId="0"/>
    <cellStyle name="Normal 2" xfId="13" xr:uid="{00000000-0005-0000-0000-000015000000}"/>
    <cellStyle name="Normal 4" xfId="14" xr:uid="{00000000-0005-0000-0000-000016000000}"/>
    <cellStyle name="Porcentaje 2" xfId="15" xr:uid="{00000000-0005-0000-0000-000017000000}"/>
    <cellStyle name="Porcentaje 3" xfId="16" xr:uid="{00000000-0005-0000-0000-00001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5" Type="http://schemas.openxmlformats.org/officeDocument/2006/relationships/image" Target="../media/image6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301397</xdr:colOff>
      <xdr:row>1</xdr:row>
      <xdr:rowOff>16509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ADDA94B-97D9-4D18-994D-3805A05521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61897" cy="7086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712367" cy="716279"/>
    <xdr:pic>
      <xdr:nvPicPr>
        <xdr:cNvPr id="2" name="Imagen 1">
          <a:extLst>
            <a:ext uri="{FF2B5EF4-FFF2-40B4-BE49-F238E27FC236}">
              <a16:creationId xmlns:a16="http://schemas.microsoft.com/office/drawing/2014/main" id="{FF37AF3A-4294-470A-BF64-33CA12101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80" y="0"/>
          <a:ext cx="1712367" cy="71627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265043</xdr:colOff>
      <xdr:row>0</xdr:row>
      <xdr:rowOff>0</xdr:rowOff>
    </xdr:from>
    <xdr:to>
      <xdr:col>2</xdr:col>
      <xdr:colOff>1761897</xdr:colOff>
      <xdr:row>1</xdr:row>
      <xdr:rowOff>12920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81AE8E6-DE7C-4A8F-838C-1C156009A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5043" y="0"/>
          <a:ext cx="1761897" cy="7086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1761897</xdr:colOff>
      <xdr:row>1</xdr:row>
      <xdr:rowOff>15044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FE5E318-3DDE-4603-8452-81D2DB2FBA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2385" y="0"/>
          <a:ext cx="1761897" cy="70865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1761897</xdr:colOff>
      <xdr:row>1</xdr:row>
      <xdr:rowOff>16509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D454A2-DC47-4045-8BB0-BEB091ECE1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4750" y="0"/>
          <a:ext cx="1761897" cy="70865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1761897</xdr:colOff>
      <xdr:row>1</xdr:row>
      <xdr:rowOff>13183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B77BE0D-2CFC-4B45-A30E-48BCDBCEB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2857" y="0"/>
          <a:ext cx="1761897" cy="70865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175846</xdr:colOff>
      <xdr:row>0</xdr:row>
      <xdr:rowOff>0</xdr:rowOff>
    </xdr:from>
    <xdr:to>
      <xdr:col>3</xdr:col>
      <xdr:colOff>1761897</xdr:colOff>
      <xdr:row>1</xdr:row>
      <xdr:rowOff>15932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55C9967-D54A-4D62-A3C6-649ED4AAEA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7538" y="0"/>
          <a:ext cx="1761897" cy="7086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C11E68\Plantilla%20Exel%20EEFF%20cnv_SET_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ROCIO-INV/Desktop/Informe%201er%20Semestre%2006-2018/Res%20173%20INVESTOR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Resol 950"/>
      <sheetName val="Estado de Resultados Resol 950"/>
      <sheetName val="Flujos de efectivo (950)"/>
      <sheetName val="Estado variacion PN (2)"/>
      <sheetName val="BalanceSistema_Set_19"/>
      <sheetName val="CR Sistema_Set_19"/>
      <sheetName val="activo pasivo"/>
      <sheetName val="2018 (2)"/>
      <sheetName val="anex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Sistema_Dic_13"/>
      <sheetName val="CR Sistema_DIC_13"/>
      <sheetName val="Balance General"/>
      <sheetName val="Estado de Resultados"/>
      <sheetName val="Flujos de efectivo"/>
      <sheetName val="Estado variacion PN"/>
      <sheetName val="anexos"/>
      <sheetName val="2012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ayra Roux" id="{5F4D49BC-9D9E-4DEA-9C70-43B6BE632E2D}" userId="Mayra Roux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23" dT="2022-03-26T19:56:17.93" personId="{5F4D49BC-9D9E-4DEA-9C70-43B6BE632E2D}" id="{E25A23EA-D495-46C9-AA78-17C48918F2E6}">
    <text>Fuente BVPASA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4" Type="http://schemas.microsoft.com/office/2017/10/relationships/threadedComment" Target="../threadedComments/threadedComment1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3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irectorio@traderspro.com.py" TargetMode="External"/><Relationship Id="rId1" Type="http://schemas.openxmlformats.org/officeDocument/2006/relationships/hyperlink" Target="http://www.traderspro.com.py/" TargetMode="External"/><Relationship Id="rId4" Type="http://schemas.openxmlformats.org/officeDocument/2006/relationships/drawing" Target="../drawings/drawing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D68"/>
  <sheetViews>
    <sheetView showGridLines="0" zoomScale="120" zoomScaleNormal="120" workbookViewId="0">
      <selection activeCell="B64" sqref="B64"/>
    </sheetView>
  </sheetViews>
  <sheetFormatPr baseColWidth="10" defaultColWidth="11.33203125" defaultRowHeight="13.8"/>
  <cols>
    <col min="1" max="1" width="21.33203125" style="5" bestFit="1" customWidth="1"/>
    <col min="2" max="2" width="10.109375" style="5" bestFit="1" customWidth="1"/>
    <col min="3" max="3" width="42" style="5" bestFit="1" customWidth="1"/>
    <col min="4" max="4" width="39.33203125" style="8" bestFit="1" customWidth="1"/>
    <col min="5" max="5" width="49.88671875" style="5" bestFit="1" customWidth="1"/>
    <col min="6" max="6" width="6.6640625" style="5" bestFit="1" customWidth="1"/>
    <col min="7" max="16384" width="11.33203125" style="5"/>
  </cols>
  <sheetData>
    <row r="1" spans="1:4" ht="55.05" customHeight="1"/>
    <row r="2" spans="1:4">
      <c r="B2" s="6"/>
      <c r="C2" s="7" t="s">
        <v>549</v>
      </c>
      <c r="D2" s="5"/>
    </row>
    <row r="3" spans="1:4">
      <c r="C3" s="7" t="s">
        <v>707</v>
      </c>
    </row>
    <row r="6" spans="1:4" ht="69.900000000000006" customHeight="1">
      <c r="A6" s="6" t="s">
        <v>0</v>
      </c>
      <c r="B6" s="498" t="s">
        <v>708</v>
      </c>
      <c r="C6" s="498"/>
    </row>
    <row r="7" spans="1:4" ht="12.75" hidden="1" customHeight="1">
      <c r="A7" s="9"/>
      <c r="B7" s="9"/>
      <c r="C7" s="9"/>
      <c r="D7" s="10"/>
    </row>
    <row r="8" spans="1:4">
      <c r="A8" s="11"/>
    </row>
    <row r="9" spans="1:4" ht="26.25" customHeight="1">
      <c r="B9" s="12"/>
      <c r="C9" s="13" t="s">
        <v>1</v>
      </c>
      <c r="D9" s="14" t="s">
        <v>2</v>
      </c>
    </row>
    <row r="10" spans="1:4" ht="26.25" customHeight="1">
      <c r="B10" s="15" t="s">
        <v>3</v>
      </c>
      <c r="C10" s="16"/>
      <c r="D10" s="4" t="s">
        <v>4</v>
      </c>
    </row>
    <row r="11" spans="1:4" ht="26.25" customHeight="1">
      <c r="B11" s="17"/>
      <c r="C11" s="16"/>
      <c r="D11" s="18"/>
    </row>
    <row r="12" spans="1:4" ht="26.25" customHeight="1">
      <c r="B12" s="15" t="s">
        <v>5</v>
      </c>
      <c r="C12" s="19"/>
      <c r="D12" s="18"/>
    </row>
    <row r="13" spans="1:4">
      <c r="A13" s="8"/>
      <c r="B13" s="17"/>
      <c r="C13" s="5" t="s">
        <v>6</v>
      </c>
      <c r="D13" s="2" t="s">
        <v>488</v>
      </c>
    </row>
    <row r="14" spans="1:4">
      <c r="A14" s="8"/>
      <c r="B14" s="17"/>
      <c r="C14" s="5" t="s">
        <v>7</v>
      </c>
      <c r="D14" s="2" t="s">
        <v>489</v>
      </c>
    </row>
    <row r="15" spans="1:4">
      <c r="A15" s="8"/>
      <c r="B15" s="17"/>
      <c r="C15" s="5" t="s">
        <v>8</v>
      </c>
      <c r="D15" s="2" t="s">
        <v>490</v>
      </c>
    </row>
    <row r="16" spans="1:4">
      <c r="A16" s="8"/>
      <c r="B16" s="17"/>
      <c r="C16" s="5" t="s">
        <v>9</v>
      </c>
      <c r="D16" s="2" t="s">
        <v>491</v>
      </c>
    </row>
    <row r="17" spans="1:4">
      <c r="A17" s="8"/>
      <c r="B17" s="17"/>
      <c r="C17" s="5" t="s">
        <v>10</v>
      </c>
      <c r="D17" s="2" t="s">
        <v>492</v>
      </c>
    </row>
    <row r="18" spans="1:4">
      <c r="A18" s="8"/>
      <c r="B18" s="17"/>
      <c r="C18" s="5" t="s">
        <v>11</v>
      </c>
      <c r="D18" s="2" t="s">
        <v>493</v>
      </c>
    </row>
    <row r="19" spans="1:4" ht="14.4">
      <c r="A19" s="8"/>
      <c r="B19" s="17"/>
      <c r="C19" s="5" t="s">
        <v>12</v>
      </c>
      <c r="D19" s="20"/>
    </row>
    <row r="20" spans="1:4" ht="14.4">
      <c r="A20" s="8"/>
      <c r="B20" s="17"/>
      <c r="C20" s="5" t="s">
        <v>13</v>
      </c>
      <c r="D20" s="20"/>
    </row>
    <row r="21" spans="1:4" ht="14.4">
      <c r="A21" s="8"/>
      <c r="B21" s="17"/>
      <c r="C21" s="5" t="s">
        <v>14</v>
      </c>
      <c r="D21" s="20"/>
    </row>
    <row r="22" spans="1:4" ht="14.4">
      <c r="A22" s="8"/>
      <c r="B22" s="17"/>
      <c r="D22" s="20"/>
    </row>
    <row r="23" spans="1:4" ht="14.4">
      <c r="A23" s="8"/>
      <c r="B23" s="15" t="s">
        <v>15</v>
      </c>
      <c r="D23" s="21"/>
    </row>
    <row r="24" spans="1:4">
      <c r="A24" s="8"/>
      <c r="B24" s="17"/>
      <c r="D24" s="22"/>
    </row>
    <row r="25" spans="1:4">
      <c r="A25" s="8"/>
      <c r="B25" s="17"/>
      <c r="C25" s="23" t="s">
        <v>16</v>
      </c>
      <c r="D25" s="2" t="s">
        <v>495</v>
      </c>
    </row>
    <row r="26" spans="1:4">
      <c r="A26" s="8"/>
      <c r="B26" s="17"/>
      <c r="C26" s="23" t="s">
        <v>17</v>
      </c>
      <c r="D26" s="2" t="s">
        <v>496</v>
      </c>
    </row>
    <row r="27" spans="1:4">
      <c r="A27" s="8"/>
      <c r="B27" s="17"/>
      <c r="C27" s="23" t="s">
        <v>18</v>
      </c>
      <c r="D27" s="2" t="s">
        <v>494</v>
      </c>
    </row>
    <row r="28" spans="1:4">
      <c r="A28" s="8"/>
      <c r="B28" s="17"/>
      <c r="C28" s="23" t="s">
        <v>19</v>
      </c>
      <c r="D28" s="2" t="s">
        <v>494</v>
      </c>
    </row>
    <row r="29" spans="1:4">
      <c r="A29" s="8"/>
      <c r="B29" s="17"/>
      <c r="C29" s="23" t="s">
        <v>20</v>
      </c>
      <c r="D29" s="3"/>
    </row>
    <row r="30" spans="1:4">
      <c r="A30" s="8"/>
      <c r="B30" s="17"/>
      <c r="C30" s="5" t="s">
        <v>21</v>
      </c>
      <c r="D30" s="2" t="s">
        <v>497</v>
      </c>
    </row>
    <row r="31" spans="1:4">
      <c r="A31" s="8"/>
      <c r="B31" s="17"/>
      <c r="C31" s="5" t="s">
        <v>22</v>
      </c>
      <c r="D31" s="2" t="s">
        <v>497</v>
      </c>
    </row>
    <row r="32" spans="1:4">
      <c r="A32" s="8"/>
      <c r="B32" s="17"/>
      <c r="C32" s="5" t="s">
        <v>23</v>
      </c>
      <c r="D32" s="2" t="s">
        <v>497</v>
      </c>
    </row>
    <row r="33" spans="1:4">
      <c r="A33" s="8"/>
      <c r="B33" s="17"/>
      <c r="C33" s="5" t="s">
        <v>24</v>
      </c>
      <c r="D33" s="2" t="s">
        <v>498</v>
      </c>
    </row>
    <row r="34" spans="1:4">
      <c r="A34" s="8"/>
      <c r="B34" s="17"/>
      <c r="C34" s="5" t="s">
        <v>25</v>
      </c>
      <c r="D34" s="2" t="s">
        <v>499</v>
      </c>
    </row>
    <row r="35" spans="1:4">
      <c r="A35" s="8"/>
      <c r="B35" s="17"/>
      <c r="C35" s="5" t="s">
        <v>26</v>
      </c>
      <c r="D35" s="2" t="s">
        <v>500</v>
      </c>
    </row>
    <row r="36" spans="1:4">
      <c r="A36" s="8"/>
      <c r="B36" s="17"/>
      <c r="C36" s="5" t="s">
        <v>27</v>
      </c>
      <c r="D36" s="2" t="s">
        <v>501</v>
      </c>
    </row>
    <row r="37" spans="1:4">
      <c r="A37" s="8"/>
      <c r="B37" s="17"/>
      <c r="C37" s="5" t="s">
        <v>28</v>
      </c>
      <c r="D37" s="2" t="s">
        <v>502</v>
      </c>
    </row>
    <row r="38" spans="1:4">
      <c r="A38" s="8"/>
      <c r="B38" s="17"/>
      <c r="C38" s="5" t="s">
        <v>29</v>
      </c>
      <c r="D38" s="2" t="s">
        <v>503</v>
      </c>
    </row>
    <row r="39" spans="1:4">
      <c r="A39" s="8"/>
      <c r="B39" s="17"/>
      <c r="C39" s="5" t="s">
        <v>30</v>
      </c>
      <c r="D39" s="2" t="s">
        <v>504</v>
      </c>
    </row>
    <row r="40" spans="1:4">
      <c r="A40" s="8"/>
      <c r="B40" s="17"/>
      <c r="C40" s="5" t="s">
        <v>31</v>
      </c>
      <c r="D40" s="2" t="s">
        <v>505</v>
      </c>
    </row>
    <row r="41" spans="1:4">
      <c r="A41" s="8"/>
      <c r="B41" s="17"/>
      <c r="C41" s="5" t="s">
        <v>32</v>
      </c>
      <c r="D41" s="2" t="s">
        <v>506</v>
      </c>
    </row>
    <row r="42" spans="1:4">
      <c r="A42" s="8"/>
      <c r="B42" s="17"/>
      <c r="C42" s="5" t="s">
        <v>33</v>
      </c>
      <c r="D42" s="2" t="s">
        <v>507</v>
      </c>
    </row>
    <row r="43" spans="1:4">
      <c r="A43" s="8"/>
      <c r="B43" s="17"/>
      <c r="C43" s="5" t="s">
        <v>34</v>
      </c>
      <c r="D43" s="2" t="s">
        <v>507</v>
      </c>
    </row>
    <row r="44" spans="1:4">
      <c r="A44" s="8"/>
      <c r="B44" s="17"/>
      <c r="C44" s="5" t="s">
        <v>35</v>
      </c>
      <c r="D44" s="2" t="s">
        <v>507</v>
      </c>
    </row>
    <row r="45" spans="1:4">
      <c r="A45" s="8"/>
      <c r="B45" s="17"/>
      <c r="C45" s="5" t="s">
        <v>36</v>
      </c>
      <c r="D45" s="2" t="s">
        <v>507</v>
      </c>
    </row>
    <row r="46" spans="1:4">
      <c r="A46" s="8"/>
      <c r="B46" s="17"/>
      <c r="C46" s="5" t="s">
        <v>37</v>
      </c>
      <c r="D46" s="2" t="s">
        <v>507</v>
      </c>
    </row>
    <row r="47" spans="1:4">
      <c r="A47" s="8"/>
      <c r="B47" s="17"/>
      <c r="C47" s="5" t="s">
        <v>38</v>
      </c>
      <c r="D47" s="2" t="s">
        <v>508</v>
      </c>
    </row>
    <row r="48" spans="1:4">
      <c r="A48" s="8"/>
      <c r="B48" s="17"/>
      <c r="C48" s="5" t="s">
        <v>39</v>
      </c>
      <c r="D48" s="2" t="s">
        <v>509</v>
      </c>
    </row>
    <row r="49" spans="1:4">
      <c r="A49" s="8"/>
      <c r="B49" s="17"/>
      <c r="C49" s="5" t="s">
        <v>40</v>
      </c>
      <c r="D49" s="2" t="s">
        <v>510</v>
      </c>
    </row>
    <row r="50" spans="1:4">
      <c r="A50" s="8"/>
      <c r="B50" s="17"/>
      <c r="C50" s="5" t="s">
        <v>41</v>
      </c>
      <c r="D50" s="2" t="s">
        <v>510</v>
      </c>
    </row>
    <row r="51" spans="1:4">
      <c r="A51" s="8"/>
      <c r="B51" s="17"/>
      <c r="C51" s="5" t="s">
        <v>42</v>
      </c>
      <c r="D51" s="2" t="s">
        <v>511</v>
      </c>
    </row>
    <row r="52" spans="1:4">
      <c r="A52" s="8"/>
      <c r="B52" s="15"/>
      <c r="C52" s="5" t="s">
        <v>43</v>
      </c>
      <c r="D52" s="2" t="s">
        <v>512</v>
      </c>
    </row>
    <row r="53" spans="1:4">
      <c r="A53" s="8"/>
      <c r="B53" s="17"/>
      <c r="C53" s="5" t="s">
        <v>44</v>
      </c>
      <c r="D53" s="2" t="s">
        <v>513</v>
      </c>
    </row>
    <row r="54" spans="1:4">
      <c r="A54" s="8"/>
      <c r="B54" s="17"/>
      <c r="C54" s="5" t="s">
        <v>45</v>
      </c>
      <c r="D54" s="2" t="s">
        <v>514</v>
      </c>
    </row>
    <row r="55" spans="1:4">
      <c r="A55" s="8"/>
      <c r="B55" s="17"/>
      <c r="C55" s="5" t="s">
        <v>46</v>
      </c>
      <c r="D55" s="2" t="s">
        <v>515</v>
      </c>
    </row>
    <row r="56" spans="1:4">
      <c r="A56" s="8"/>
      <c r="B56" s="17"/>
      <c r="D56" s="3"/>
    </row>
    <row r="57" spans="1:4">
      <c r="A57" s="8"/>
      <c r="B57" s="17"/>
      <c r="C57" s="23" t="s">
        <v>47</v>
      </c>
      <c r="D57" s="2" t="s">
        <v>516</v>
      </c>
    </row>
    <row r="58" spans="1:4">
      <c r="A58" s="8"/>
      <c r="B58" s="17"/>
      <c r="C58" s="5" t="s">
        <v>48</v>
      </c>
      <c r="D58" s="3"/>
    </row>
    <row r="59" spans="1:4">
      <c r="A59" s="8"/>
      <c r="B59" s="17"/>
      <c r="C59" s="5" t="s">
        <v>49</v>
      </c>
      <c r="D59" s="3"/>
    </row>
    <row r="60" spans="1:4" ht="14.4">
      <c r="A60" s="8"/>
      <c r="B60" s="17"/>
      <c r="C60" s="5" t="s">
        <v>50</v>
      </c>
      <c r="D60" s="20"/>
    </row>
    <row r="61" spans="1:4" ht="14.4">
      <c r="A61" s="8"/>
      <c r="B61" s="17"/>
      <c r="C61" s="5" t="s">
        <v>51</v>
      </c>
      <c r="D61" s="20"/>
    </row>
    <row r="62" spans="1:4" ht="14.4">
      <c r="A62" s="8"/>
      <c r="B62" s="17"/>
      <c r="C62" s="5" t="s">
        <v>52</v>
      </c>
      <c r="D62" s="20"/>
    </row>
    <row r="63" spans="1:4" ht="14.4">
      <c r="A63" s="8"/>
      <c r="B63" s="17"/>
      <c r="C63" s="5" t="s">
        <v>53</v>
      </c>
      <c r="D63" s="20"/>
    </row>
    <row r="64" spans="1:4" ht="14.4">
      <c r="A64" s="8"/>
      <c r="B64" s="17"/>
      <c r="C64" s="5" t="s">
        <v>54</v>
      </c>
      <c r="D64" s="20"/>
    </row>
    <row r="65" spans="1:4" ht="14.4">
      <c r="A65" s="8"/>
      <c r="B65" s="17"/>
      <c r="C65" s="5" t="s">
        <v>55</v>
      </c>
      <c r="D65" s="20"/>
    </row>
    <row r="66" spans="1:4" ht="14.4">
      <c r="A66" s="8"/>
      <c r="B66" s="17"/>
      <c r="D66" s="20"/>
    </row>
    <row r="67" spans="1:4" ht="14.4">
      <c r="A67" s="8"/>
      <c r="B67" s="24"/>
      <c r="C67" s="25"/>
      <c r="D67" s="26"/>
    </row>
    <row r="68" spans="1:4" ht="21" customHeight="1">
      <c r="A68" s="27"/>
      <c r="D68" s="28"/>
    </row>
  </sheetData>
  <mergeCells count="1">
    <mergeCell ref="B6:C6"/>
  </mergeCells>
  <pageMargins left="0.7" right="0.7" top="0.75" bottom="0.75" header="0.3" footer="0.3"/>
  <pageSetup orientation="portrait" verticalDpi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E4FD8-C077-4DE8-97E2-01834BFA8CCF}">
  <sheetPr>
    <tabColor rgb="FF002060"/>
  </sheetPr>
  <dimension ref="C1:K45"/>
  <sheetViews>
    <sheetView showGridLines="0" topLeftCell="A23" zoomScaleNormal="80" workbookViewId="0">
      <selection activeCell="B64" sqref="B64"/>
    </sheetView>
  </sheetViews>
  <sheetFormatPr baseColWidth="10" defaultColWidth="11.44140625" defaultRowHeight="12"/>
  <cols>
    <col min="1" max="1" width="4.5546875" style="30" customWidth="1"/>
    <col min="2" max="2" width="5.6640625" style="30" customWidth="1"/>
    <col min="3" max="3" width="23.33203125" style="30" customWidth="1"/>
    <col min="4" max="4" width="32.109375" style="30" customWidth="1"/>
    <col min="5" max="5" width="15.6640625" style="30" customWidth="1"/>
    <col min="6" max="6" width="18.6640625" style="77" customWidth="1"/>
    <col min="7" max="8" width="17.44140625" style="77" bestFit="1" customWidth="1"/>
    <col min="9" max="9" width="19.33203125" style="77" bestFit="1" customWidth="1"/>
    <col min="10" max="10" width="16.88671875" style="77" bestFit="1" customWidth="1"/>
    <col min="11" max="11" width="17.88671875" style="77" bestFit="1" customWidth="1"/>
    <col min="12" max="16384" width="11.44140625" style="30"/>
  </cols>
  <sheetData>
    <row r="1" spans="3:11">
      <c r="D1" s="434"/>
    </row>
    <row r="3" spans="3:11">
      <c r="C3" s="525" t="s">
        <v>730</v>
      </c>
      <c r="D3" s="525"/>
    </row>
    <row r="5" spans="3:11" ht="31.8" customHeight="1">
      <c r="C5" s="543" t="s">
        <v>367</v>
      </c>
      <c r="D5" s="543"/>
      <c r="E5" s="543"/>
      <c r="F5" s="543"/>
      <c r="G5" s="543"/>
      <c r="H5" s="543"/>
      <c r="I5" s="86"/>
      <c r="J5" s="86"/>
      <c r="K5" s="86"/>
    </row>
    <row r="6" spans="3:11" ht="15" customHeight="1">
      <c r="C6" s="540" t="s">
        <v>368</v>
      </c>
      <c r="D6" s="540"/>
      <c r="E6" s="540"/>
      <c r="F6" s="540"/>
      <c r="G6" s="540"/>
      <c r="H6" s="540"/>
      <c r="I6" s="540" t="s">
        <v>729</v>
      </c>
      <c r="J6" s="540"/>
      <c r="K6" s="540"/>
    </row>
    <row r="7" spans="3:11">
      <c r="C7" s="544"/>
      <c r="D7" s="545"/>
      <c r="E7" s="433" t="s">
        <v>369</v>
      </c>
      <c r="F7" s="432" t="s">
        <v>370</v>
      </c>
      <c r="G7" s="432" t="s">
        <v>371</v>
      </c>
      <c r="H7" s="432" t="s">
        <v>371</v>
      </c>
      <c r="I7" s="553" t="s">
        <v>265</v>
      </c>
      <c r="J7" s="553" t="s">
        <v>372</v>
      </c>
      <c r="K7" s="553" t="s">
        <v>373</v>
      </c>
    </row>
    <row r="8" spans="3:11" ht="15" customHeight="1">
      <c r="C8" s="546" t="s">
        <v>374</v>
      </c>
      <c r="D8" s="547"/>
      <c r="E8" s="78" t="s">
        <v>375</v>
      </c>
      <c r="F8" s="79" t="s">
        <v>376</v>
      </c>
      <c r="G8" s="79" t="s">
        <v>377</v>
      </c>
      <c r="H8" s="79" t="s">
        <v>378</v>
      </c>
      <c r="I8" s="554"/>
      <c r="J8" s="554"/>
      <c r="K8" s="554"/>
    </row>
    <row r="9" spans="3:11" ht="15" customHeight="1">
      <c r="C9" s="548" t="s">
        <v>384</v>
      </c>
      <c r="D9" s="549"/>
      <c r="E9" s="549"/>
      <c r="F9" s="550"/>
      <c r="G9" s="79">
        <f>SUM(G10:G15)</f>
        <v>10491000000</v>
      </c>
      <c r="H9" s="79">
        <f>SUM(H10:H15)</f>
        <v>10625381414.809999</v>
      </c>
      <c r="I9" s="555"/>
      <c r="J9" s="556"/>
      <c r="K9" s="557"/>
    </row>
    <row r="10" spans="3:11" ht="24" customHeight="1">
      <c r="C10" s="551" t="s">
        <v>727</v>
      </c>
      <c r="D10" s="552"/>
      <c r="E10" s="387" t="s">
        <v>380</v>
      </c>
      <c r="F10" s="475">
        <v>144</v>
      </c>
      <c r="G10" s="342">
        <v>144000000</v>
      </c>
      <c r="H10" s="342">
        <v>146759112</v>
      </c>
      <c r="I10" s="80">
        <v>0</v>
      </c>
      <c r="J10" s="80">
        <v>0</v>
      </c>
      <c r="K10" s="80">
        <v>0</v>
      </c>
    </row>
    <row r="11" spans="3:11" ht="15" customHeight="1">
      <c r="C11" s="532" t="s">
        <v>726</v>
      </c>
      <c r="D11" s="533"/>
      <c r="E11" s="387" t="s">
        <v>380</v>
      </c>
      <c r="F11" s="475">
        <v>37</v>
      </c>
      <c r="G11" s="342">
        <v>37000000</v>
      </c>
      <c r="H11" s="342">
        <v>37027529.32</v>
      </c>
      <c r="I11" s="82">
        <v>40000000000</v>
      </c>
      <c r="J11" s="82">
        <v>3565171890</v>
      </c>
      <c r="K11" s="82">
        <v>45664993496</v>
      </c>
    </row>
    <row r="12" spans="3:11" ht="15" customHeight="1">
      <c r="C12" s="532" t="s">
        <v>725</v>
      </c>
      <c r="D12" s="533"/>
      <c r="E12" s="387" t="s">
        <v>380</v>
      </c>
      <c r="F12" s="475">
        <v>5000</v>
      </c>
      <c r="G12" s="342">
        <v>5000000000</v>
      </c>
      <c r="H12" s="342">
        <v>5127483027.6000004</v>
      </c>
      <c r="I12" s="82">
        <v>0</v>
      </c>
      <c r="J12" s="82">
        <v>0</v>
      </c>
      <c r="K12" s="82">
        <v>776978000000</v>
      </c>
    </row>
    <row r="13" spans="3:11" ht="15" customHeight="1">
      <c r="C13" s="532" t="s">
        <v>724</v>
      </c>
      <c r="D13" s="533"/>
      <c r="E13" s="387" t="s">
        <v>380</v>
      </c>
      <c r="F13" s="475">
        <v>42</v>
      </c>
      <c r="G13" s="342">
        <v>42000000</v>
      </c>
      <c r="H13" s="342">
        <v>43822024.740000002</v>
      </c>
      <c r="I13" s="82">
        <v>1133000000000</v>
      </c>
      <c r="J13" s="82">
        <v>531214290680</v>
      </c>
      <c r="K13" s="82">
        <v>3475006169052</v>
      </c>
    </row>
    <row r="14" spans="3:11" ht="15" customHeight="1">
      <c r="C14" s="532" t="s">
        <v>723</v>
      </c>
      <c r="D14" s="533"/>
      <c r="E14" s="387" t="s">
        <v>380</v>
      </c>
      <c r="F14" s="475">
        <v>5000</v>
      </c>
      <c r="G14" s="342">
        <v>5000000000</v>
      </c>
      <c r="H14" s="342">
        <v>5001023363.5500002</v>
      </c>
      <c r="I14" s="82">
        <v>327245000000</v>
      </c>
      <c r="J14" s="82">
        <v>60454000000</v>
      </c>
      <c r="K14" s="82">
        <v>510420000000</v>
      </c>
    </row>
    <row r="15" spans="3:11" ht="15" customHeight="1">
      <c r="C15" s="532" t="s">
        <v>722</v>
      </c>
      <c r="D15" s="533"/>
      <c r="E15" s="387" t="s">
        <v>380</v>
      </c>
      <c r="F15" s="475">
        <v>268</v>
      </c>
      <c r="G15" s="342">
        <v>268000000</v>
      </c>
      <c r="H15" s="342">
        <v>269266357.60000002</v>
      </c>
      <c r="I15" s="82">
        <v>46000000000</v>
      </c>
      <c r="J15" s="82">
        <v>4858993178</v>
      </c>
      <c r="K15" s="82">
        <v>57020926789</v>
      </c>
    </row>
    <row r="16" spans="3:11" ht="15" customHeight="1">
      <c r="C16" s="521" t="s">
        <v>385</v>
      </c>
      <c r="D16" s="521"/>
      <c r="E16" s="521"/>
      <c r="F16" s="521"/>
      <c r="G16" s="383">
        <f>SUM(G17:G18)</f>
        <v>800000000</v>
      </c>
      <c r="H16" s="383">
        <f>SUM(H17:H18)</f>
        <v>1500000000</v>
      </c>
      <c r="I16" s="540" t="s">
        <v>729</v>
      </c>
      <c r="J16" s="540"/>
      <c r="K16" s="540"/>
    </row>
    <row r="17" spans="3:11" ht="15" customHeight="1">
      <c r="C17" s="526" t="s">
        <v>721</v>
      </c>
      <c r="D17" s="526"/>
      <c r="E17" s="387" t="s">
        <v>379</v>
      </c>
      <c r="F17" s="475">
        <v>1</v>
      </c>
      <c r="G17" s="388">
        <v>600000000</v>
      </c>
      <c r="H17" s="388">
        <v>600000000</v>
      </c>
      <c r="I17" s="80">
        <v>360000000000</v>
      </c>
      <c r="J17" s="80">
        <v>111210738718</v>
      </c>
      <c r="K17" s="80">
        <v>856087199316</v>
      </c>
    </row>
    <row r="18" spans="3:11" ht="15" customHeight="1">
      <c r="C18" s="526" t="s">
        <v>635</v>
      </c>
      <c r="D18" s="526"/>
      <c r="E18" s="387" t="s">
        <v>728</v>
      </c>
      <c r="F18" s="475">
        <v>1</v>
      </c>
      <c r="G18" s="388">
        <v>200000000</v>
      </c>
      <c r="H18" s="388">
        <v>900000000</v>
      </c>
      <c r="I18" s="80">
        <v>8800000000</v>
      </c>
      <c r="J18" s="431">
        <v>5146044578</v>
      </c>
      <c r="K18" s="431">
        <v>22720516339</v>
      </c>
    </row>
    <row r="19" spans="3:11" ht="15" customHeight="1">
      <c r="C19" s="527" t="s">
        <v>716</v>
      </c>
      <c r="D19" s="528"/>
      <c r="E19" s="528"/>
      <c r="F19" s="529"/>
      <c r="G19" s="83">
        <f>+G9+G16</f>
        <v>11291000000</v>
      </c>
      <c r="H19" s="83">
        <f>+H9+H16</f>
        <v>12125381414.809999</v>
      </c>
      <c r="I19" s="430"/>
      <c r="J19" s="430"/>
      <c r="K19" s="430"/>
    </row>
    <row r="20" spans="3:11" ht="15" customHeight="1">
      <c r="C20" s="527" t="s">
        <v>487</v>
      </c>
      <c r="D20" s="528"/>
      <c r="E20" s="528"/>
      <c r="F20" s="529"/>
      <c r="G20" s="85">
        <v>0</v>
      </c>
      <c r="H20" s="85">
        <v>0</v>
      </c>
      <c r="I20" s="90"/>
      <c r="J20" s="90"/>
      <c r="K20" s="90"/>
    </row>
    <row r="21" spans="3:11">
      <c r="D21" s="86"/>
      <c r="E21" s="87"/>
      <c r="F21" s="88"/>
      <c r="G21" s="89"/>
      <c r="H21" s="89"/>
      <c r="I21" s="90"/>
      <c r="J21" s="90"/>
      <c r="K21" s="90"/>
    </row>
    <row r="22" spans="3:11" ht="12.6" thickBot="1">
      <c r="D22" s="91"/>
      <c r="E22" s="92"/>
      <c r="F22" s="93"/>
      <c r="G22" s="89"/>
      <c r="H22" s="93"/>
      <c r="I22" s="93"/>
      <c r="J22" s="93"/>
      <c r="K22" s="93"/>
    </row>
    <row r="23" spans="3:11" ht="24.6" thickBot="1">
      <c r="C23" s="530" t="s">
        <v>269</v>
      </c>
      <c r="D23" s="531"/>
      <c r="E23" s="389" t="s">
        <v>636</v>
      </c>
      <c r="F23" s="389" t="s">
        <v>383</v>
      </c>
      <c r="G23" s="389" t="s">
        <v>637</v>
      </c>
      <c r="H23" s="389" t="s">
        <v>638</v>
      </c>
    </row>
    <row r="24" spans="3:11" ht="15" customHeight="1">
      <c r="C24" s="521" t="s">
        <v>639</v>
      </c>
      <c r="D24" s="521"/>
      <c r="E24" s="534"/>
      <c r="F24" s="535"/>
      <c r="G24" s="535"/>
      <c r="H24" s="536"/>
    </row>
    <row r="25" spans="3:11" ht="15" customHeight="1">
      <c r="C25" s="521" t="s">
        <v>640</v>
      </c>
      <c r="D25" s="521"/>
      <c r="E25" s="522"/>
      <c r="F25" s="523"/>
      <c r="G25" s="523"/>
      <c r="H25" s="524"/>
    </row>
    <row r="26" spans="3:11" ht="24" customHeight="1">
      <c r="C26" s="542" t="s">
        <v>727</v>
      </c>
      <c r="D26" s="542"/>
      <c r="E26" s="390">
        <v>146070288</v>
      </c>
      <c r="F26" s="390">
        <v>146759112</v>
      </c>
      <c r="G26" s="391">
        <v>1000000</v>
      </c>
      <c r="H26" s="429">
        <v>101.94799999999999</v>
      </c>
    </row>
    <row r="27" spans="3:11" ht="15" customHeight="1">
      <c r="C27" s="526" t="s">
        <v>726</v>
      </c>
      <c r="D27" s="526"/>
      <c r="E27" s="390">
        <v>37000000</v>
      </c>
      <c r="F27" s="475">
        <v>37027529.32</v>
      </c>
      <c r="G27" s="391">
        <v>1000000</v>
      </c>
      <c r="H27" s="429">
        <v>100.0501</v>
      </c>
    </row>
    <row r="28" spans="3:11" ht="15" customHeight="1">
      <c r="C28" s="526" t="s">
        <v>725</v>
      </c>
      <c r="D28" s="526"/>
      <c r="E28" s="390">
        <v>5009865000</v>
      </c>
      <c r="F28" s="475">
        <v>5127483027.6000004</v>
      </c>
      <c r="G28" s="391">
        <v>1000000</v>
      </c>
      <c r="H28" s="429">
        <v>105.7486</v>
      </c>
    </row>
    <row r="29" spans="3:11" ht="15" customHeight="1">
      <c r="C29" s="526" t="s">
        <v>724</v>
      </c>
      <c r="D29" s="526"/>
      <c r="E29" s="390">
        <v>43271802</v>
      </c>
      <c r="F29" s="475">
        <v>43822024.740000002</v>
      </c>
      <c r="G29" s="391">
        <v>1000000</v>
      </c>
      <c r="H29" s="429">
        <v>104.92359999999999</v>
      </c>
    </row>
    <row r="30" spans="3:11" ht="15" customHeight="1">
      <c r="C30" s="526" t="s">
        <v>723</v>
      </c>
      <c r="D30" s="526"/>
      <c r="E30" s="390">
        <v>5000000000</v>
      </c>
      <c r="F30" s="475">
        <v>5001023363.5500002</v>
      </c>
      <c r="G30" s="391">
        <v>1000000</v>
      </c>
      <c r="H30" s="429">
        <v>100</v>
      </c>
    </row>
    <row r="31" spans="3:11" ht="15" customHeight="1">
      <c r="C31" s="526" t="s">
        <v>722</v>
      </c>
      <c r="D31" s="526"/>
      <c r="E31" s="390">
        <v>268000000</v>
      </c>
      <c r="F31" s="475">
        <v>269266357.60000002</v>
      </c>
      <c r="G31" s="391">
        <v>1000000</v>
      </c>
      <c r="H31" s="429">
        <v>100.9212</v>
      </c>
    </row>
    <row r="32" spans="3:11" ht="15" customHeight="1">
      <c r="C32" s="521" t="s">
        <v>644</v>
      </c>
      <c r="D32" s="521"/>
      <c r="E32" s="537"/>
      <c r="F32" s="538"/>
      <c r="G32" s="538"/>
      <c r="H32" s="539"/>
    </row>
    <row r="33" spans="3:11" ht="15" customHeight="1">
      <c r="C33" s="521" t="s">
        <v>640</v>
      </c>
      <c r="D33" s="521"/>
      <c r="E33" s="522"/>
      <c r="F33" s="523"/>
      <c r="G33" s="523"/>
      <c r="H33" s="524"/>
    </row>
    <row r="34" spans="3:11" ht="15" customHeight="1">
      <c r="C34" s="526" t="s">
        <v>721</v>
      </c>
      <c r="D34" s="526"/>
      <c r="E34" s="390">
        <v>600000000</v>
      </c>
      <c r="F34" s="475">
        <f>+H17</f>
        <v>600000000</v>
      </c>
      <c r="G34" s="391">
        <v>600000000</v>
      </c>
      <c r="H34" s="391">
        <f>+G34</f>
        <v>600000000</v>
      </c>
    </row>
    <row r="35" spans="3:11" ht="15" customHeight="1">
      <c r="C35" s="541" t="s">
        <v>716</v>
      </c>
      <c r="D35" s="541"/>
      <c r="E35" s="392">
        <f>+E34+E31+E30+E29+E28+E27+E26</f>
        <v>11104207090</v>
      </c>
      <c r="F35" s="392">
        <f t="shared" ref="F35:H35" si="0">+F34+F31+F30+F29+F28+F27+F26</f>
        <v>11225381414.810001</v>
      </c>
      <c r="G35" s="392">
        <f t="shared" si="0"/>
        <v>606000000</v>
      </c>
      <c r="H35" s="392">
        <f t="shared" si="0"/>
        <v>600000613.59149992</v>
      </c>
    </row>
    <row r="36" spans="3:11" ht="15" customHeight="1">
      <c r="C36" s="541" t="s">
        <v>487</v>
      </c>
      <c r="D36" s="541"/>
      <c r="E36" s="390" t="s">
        <v>641</v>
      </c>
      <c r="F36" s="475" t="s">
        <v>642</v>
      </c>
      <c r="G36" s="391"/>
      <c r="H36" s="391" t="s">
        <v>643</v>
      </c>
    </row>
    <row r="38" spans="3:11">
      <c r="C38" s="525" t="s">
        <v>720</v>
      </c>
      <c r="D38" s="525"/>
    </row>
    <row r="39" spans="3:11" ht="12.6" thickBot="1">
      <c r="D39" s="395" t="s">
        <v>381</v>
      </c>
      <c r="E39" s="396" t="s">
        <v>382</v>
      </c>
      <c r="F39" s="397" t="s">
        <v>645</v>
      </c>
      <c r="G39" s="428"/>
    </row>
    <row r="40" spans="3:11">
      <c r="D40" s="393">
        <v>1</v>
      </c>
      <c r="E40" s="390">
        <v>200000000</v>
      </c>
      <c r="F40" s="475">
        <v>900000000</v>
      </c>
      <c r="G40" s="394"/>
    </row>
    <row r="41" spans="3:11">
      <c r="D41" s="94" t="s">
        <v>716</v>
      </c>
      <c r="E41" s="392">
        <f>+E40</f>
        <v>200000000</v>
      </c>
      <c r="F41" s="392">
        <f>+F40</f>
        <v>900000000</v>
      </c>
    </row>
    <row r="42" spans="3:11">
      <c r="D42" s="84" t="s">
        <v>487</v>
      </c>
      <c r="E42" s="390" t="s">
        <v>641</v>
      </c>
      <c r="F42" s="475" t="s">
        <v>642</v>
      </c>
    </row>
    <row r="45" spans="3:11">
      <c r="D45" s="86"/>
      <c r="E45" s="427"/>
      <c r="F45" s="427"/>
      <c r="G45" s="426"/>
      <c r="H45" s="426"/>
      <c r="I45" s="426"/>
      <c r="J45" s="426"/>
      <c r="K45" s="426"/>
    </row>
  </sheetData>
  <sheetProtection algorithmName="SHA-512" hashValue="u/T6WII1CsfTyMMdeufk1o1AxxBBDV8Vf+VT8GZ25g1rz2fdpFbcC+94dMPdzGvpSy9TxuwePF2EX8KKLBzUNA==" saltValue="zCrNY5h+L9J/51WeZgtP0w==" spinCount="100000" sheet="1" objects="1" scenarios="1"/>
  <mergeCells count="42">
    <mergeCell ref="C11:D11"/>
    <mergeCell ref="C12:D12"/>
    <mergeCell ref="C13:D13"/>
    <mergeCell ref="I6:K6"/>
    <mergeCell ref="I16:K16"/>
    <mergeCell ref="I7:I8"/>
    <mergeCell ref="J7:J8"/>
    <mergeCell ref="K7:K8"/>
    <mergeCell ref="I9:K9"/>
    <mergeCell ref="C5:H5"/>
    <mergeCell ref="C7:D7"/>
    <mergeCell ref="C8:D8"/>
    <mergeCell ref="C9:F9"/>
    <mergeCell ref="C10:D10"/>
    <mergeCell ref="C35:D35"/>
    <mergeCell ref="C36:D36"/>
    <mergeCell ref="C38:D38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24:D24"/>
    <mergeCell ref="E33:H33"/>
    <mergeCell ref="E25:H25"/>
    <mergeCell ref="C3:D3"/>
    <mergeCell ref="C34:D34"/>
    <mergeCell ref="C19:F19"/>
    <mergeCell ref="C20:F20"/>
    <mergeCell ref="C23:D23"/>
    <mergeCell ref="C14:D14"/>
    <mergeCell ref="C15:D15"/>
    <mergeCell ref="C16:F16"/>
    <mergeCell ref="C17:D17"/>
    <mergeCell ref="C18:D18"/>
    <mergeCell ref="E24:H24"/>
    <mergeCell ref="E32:H32"/>
    <mergeCell ref="C6:H6"/>
  </mergeCells>
  <hyperlinks>
    <hyperlink ref="C3" location="'BALANCE GRAL 30,21'!A1" display="e)   Inversiones  Temporales y Permanentes" xr:uid="{BD86F5B7-27FA-4C19-BBD4-69A745C0BA35}"/>
    <hyperlink ref="C38" location="'BALANCE GRAL 30,21'!A1" display="e)   Inversiones  Temporales y Permanentes" xr:uid="{78E16E4A-7DAA-40A2-87C6-B482DCAAFC4D}"/>
  </hyperlinks>
  <pageMargins left="0.7" right="0.7" top="0.75" bottom="0.75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19667-0DC1-4465-B011-682B38C9428D}">
  <sheetPr>
    <tabColor rgb="FF002060"/>
  </sheetPr>
  <dimension ref="B1:H40"/>
  <sheetViews>
    <sheetView showGridLines="0" topLeftCell="A16" zoomScale="117" zoomScaleNormal="117" workbookViewId="0"/>
  </sheetViews>
  <sheetFormatPr baseColWidth="10" defaultColWidth="67.44140625" defaultRowHeight="12"/>
  <cols>
    <col min="1" max="1" width="5.33203125" style="30" customWidth="1"/>
    <col min="2" max="2" width="44" style="30" customWidth="1"/>
    <col min="3" max="3" width="17.6640625" style="97" bestFit="1" customWidth="1"/>
    <col min="4" max="4" width="21.44140625" style="97" bestFit="1" customWidth="1"/>
    <col min="5" max="5" width="10.88671875" style="30" bestFit="1" customWidth="1"/>
    <col min="6" max="6" width="13.6640625" style="30" bestFit="1" customWidth="1"/>
    <col min="7" max="7" width="22.109375" style="30" bestFit="1" customWidth="1"/>
    <col min="8" max="8" width="26" style="30" customWidth="1"/>
    <col min="9" max="16384" width="67.44140625" style="30"/>
  </cols>
  <sheetData>
    <row r="1" spans="2:8" ht="31.2" customHeight="1"/>
    <row r="3" spans="2:8" ht="14.4">
      <c r="B3" s="409" t="s">
        <v>688</v>
      </c>
    </row>
    <row r="4" spans="2:8">
      <c r="B4" s="33"/>
    </row>
    <row r="5" spans="2:8">
      <c r="B5" s="558" t="s">
        <v>837</v>
      </c>
      <c r="C5" s="558"/>
      <c r="D5" s="558"/>
    </row>
    <row r="7" spans="2:8">
      <c r="B7" s="520" t="s">
        <v>386</v>
      </c>
      <c r="C7" s="520"/>
      <c r="D7" s="520"/>
    </row>
    <row r="8" spans="2:8">
      <c r="B8" s="559" t="s">
        <v>387</v>
      </c>
      <c r="C8" s="560"/>
      <c r="D8" s="561"/>
    </row>
    <row r="9" spans="2:8">
      <c r="B9" s="40" t="s">
        <v>353</v>
      </c>
      <c r="C9" s="419" t="s">
        <v>388</v>
      </c>
      <c r="D9" s="419" t="s">
        <v>389</v>
      </c>
      <c r="E9" s="485"/>
      <c r="F9" s="485"/>
      <c r="G9" s="485"/>
      <c r="H9" s="485"/>
    </row>
    <row r="10" spans="2:8">
      <c r="B10" s="486" t="s">
        <v>660</v>
      </c>
      <c r="C10" s="98">
        <f>+'BALANCE GRAL 31_12_21'!D22</f>
        <v>16074000</v>
      </c>
      <c r="D10" s="98">
        <v>0</v>
      </c>
    </row>
    <row r="11" spans="2:8">
      <c r="B11" s="486" t="s">
        <v>661</v>
      </c>
      <c r="C11" s="98">
        <v>0</v>
      </c>
      <c r="D11" s="98">
        <v>0</v>
      </c>
    </row>
    <row r="12" spans="2:8">
      <c r="B12" s="116" t="str">
        <f>+'NOTA E - INVERSIONES'!D41</f>
        <v>Total al 31/12/2021</v>
      </c>
      <c r="C12" s="99">
        <f>SUM(C10:C11)</f>
        <v>16074000</v>
      </c>
      <c r="D12" s="99">
        <f>SUM(D10:D11)</f>
        <v>0</v>
      </c>
      <c r="E12" s="100"/>
      <c r="F12" s="110"/>
    </row>
    <row r="13" spans="2:8">
      <c r="B13" s="116" t="str">
        <f>+'NOTA E - INVERSIONES'!D42</f>
        <v>Total al 31/12/2020</v>
      </c>
      <c r="C13" s="99">
        <v>0</v>
      </c>
      <c r="D13" s="99">
        <v>0</v>
      </c>
    </row>
    <row r="14" spans="2:8">
      <c r="B14" s="420"/>
      <c r="C14" s="101"/>
      <c r="D14" s="101"/>
      <c r="F14" s="110"/>
    </row>
    <row r="15" spans="2:8">
      <c r="B15" s="520" t="s">
        <v>82</v>
      </c>
      <c r="C15" s="520"/>
      <c r="D15" s="520"/>
    </row>
    <row r="16" spans="2:8">
      <c r="B16" s="559" t="s">
        <v>387</v>
      </c>
      <c r="C16" s="560"/>
      <c r="D16" s="561"/>
    </row>
    <row r="17" spans="2:7">
      <c r="B17" s="40" t="s">
        <v>353</v>
      </c>
      <c r="C17" s="419" t="s">
        <v>388</v>
      </c>
      <c r="D17" s="419" t="s">
        <v>389</v>
      </c>
    </row>
    <row r="18" spans="2:7">
      <c r="B18" s="486" t="s">
        <v>646</v>
      </c>
      <c r="C18" s="398">
        <v>0</v>
      </c>
      <c r="D18" s="419"/>
    </row>
    <row r="19" spans="2:7">
      <c r="B19" s="486" t="s">
        <v>390</v>
      </c>
      <c r="C19" s="98">
        <f>+'BALANCE GRAL 31_12_21'!D23</f>
        <v>25480071</v>
      </c>
      <c r="D19" s="98">
        <v>0</v>
      </c>
      <c r="E19" s="110"/>
    </row>
    <row r="20" spans="2:7">
      <c r="B20" s="116" t="str">
        <f>+B12</f>
        <v>Total al 31/12/2021</v>
      </c>
      <c r="C20" s="99">
        <f>SUM(C18:C19)</f>
        <v>25480071</v>
      </c>
      <c r="D20" s="98">
        <v>0</v>
      </c>
      <c r="G20" s="102"/>
    </row>
    <row r="21" spans="2:7">
      <c r="B21" s="116" t="str">
        <f>+B13</f>
        <v>Total al 31/12/2020</v>
      </c>
      <c r="C21" s="99">
        <v>0</v>
      </c>
      <c r="D21" s="98">
        <v>0</v>
      </c>
    </row>
    <row r="22" spans="2:7">
      <c r="B22" s="103"/>
    </row>
    <row r="23" spans="2:7">
      <c r="B23" s="520" t="s">
        <v>88</v>
      </c>
      <c r="C23" s="520"/>
      <c r="D23" s="520"/>
    </row>
    <row r="24" spans="2:7">
      <c r="B24" s="559" t="s">
        <v>387</v>
      </c>
      <c r="C24" s="560"/>
      <c r="D24" s="561"/>
    </row>
    <row r="25" spans="2:7">
      <c r="B25" s="40" t="s">
        <v>353</v>
      </c>
      <c r="C25" s="419" t="s">
        <v>388</v>
      </c>
      <c r="D25" s="419" t="s">
        <v>389</v>
      </c>
    </row>
    <row r="26" spans="2:7">
      <c r="B26" s="486" t="str">
        <f>+B18</f>
        <v>Asesoramiento Legal y Juridico</v>
      </c>
      <c r="C26" s="98">
        <v>0</v>
      </c>
      <c r="D26" s="98">
        <v>0</v>
      </c>
    </row>
    <row r="27" spans="2:7">
      <c r="B27" s="486" t="s">
        <v>391</v>
      </c>
      <c r="C27" s="98">
        <v>0</v>
      </c>
      <c r="D27" s="98">
        <v>0</v>
      </c>
    </row>
    <row r="28" spans="2:7">
      <c r="B28" s="486" t="s">
        <v>840</v>
      </c>
      <c r="C28" s="98">
        <f>+'BALANCE GRAL 31_12_21'!D26</f>
        <v>28520000</v>
      </c>
      <c r="D28" s="98">
        <v>0</v>
      </c>
    </row>
    <row r="29" spans="2:7">
      <c r="B29" s="116" t="str">
        <f>+B12</f>
        <v>Total al 31/12/2021</v>
      </c>
      <c r="C29" s="99">
        <f>SUM(C26:C28)</f>
        <v>28520000</v>
      </c>
      <c r="D29" s="98">
        <v>0</v>
      </c>
      <c r="F29" s="30" t="s">
        <v>392</v>
      </c>
    </row>
    <row r="30" spans="2:7">
      <c r="B30" s="116" t="str">
        <f>+B21</f>
        <v>Total al 31/12/2020</v>
      </c>
      <c r="C30" s="99">
        <v>0</v>
      </c>
      <c r="D30" s="98">
        <v>0</v>
      </c>
    </row>
    <row r="31" spans="2:7">
      <c r="B31" s="103"/>
    </row>
    <row r="32" spans="2:7">
      <c r="B32" s="103"/>
      <c r="C32" s="97">
        <f>+C29+C20+C12-'BALANCE GRAL 31_12_21'!D29</f>
        <v>0</v>
      </c>
    </row>
    <row r="33" spans="2:8">
      <c r="B33" s="103"/>
    </row>
    <row r="34" spans="2:8">
      <c r="B34" s="520" t="s">
        <v>393</v>
      </c>
      <c r="C34" s="520"/>
      <c r="D34" s="520"/>
    </row>
    <row r="35" spans="2:8">
      <c r="B35" s="562" t="s">
        <v>374</v>
      </c>
      <c r="C35" s="563" t="s">
        <v>394</v>
      </c>
      <c r="D35" s="563" t="s">
        <v>395</v>
      </c>
      <c r="E35" s="40" t="s">
        <v>371</v>
      </c>
      <c r="F35" s="40" t="s">
        <v>396</v>
      </c>
      <c r="G35" s="562" t="s">
        <v>397</v>
      </c>
      <c r="H35" s="562"/>
    </row>
    <row r="36" spans="2:8">
      <c r="B36" s="562"/>
      <c r="C36" s="563"/>
      <c r="D36" s="563"/>
      <c r="E36" s="40" t="s">
        <v>398</v>
      </c>
      <c r="F36" s="40" t="s">
        <v>399</v>
      </c>
      <c r="G36" s="562"/>
      <c r="H36" s="562"/>
    </row>
    <row r="37" spans="2:8">
      <c r="B37" s="562"/>
      <c r="C37" s="563"/>
      <c r="D37" s="563"/>
      <c r="E37" s="487"/>
      <c r="F37" s="40" t="s">
        <v>400</v>
      </c>
      <c r="G37" s="562"/>
      <c r="H37" s="562"/>
    </row>
    <row r="38" spans="2:8">
      <c r="B38" s="488"/>
      <c r="C38" s="562" t="s">
        <v>401</v>
      </c>
      <c r="D38" s="562"/>
      <c r="E38" s="562"/>
      <c r="F38" s="562"/>
      <c r="G38" s="562"/>
      <c r="H38" s="40"/>
    </row>
    <row r="39" spans="2:8">
      <c r="B39" s="488" t="s">
        <v>402</v>
      </c>
      <c r="C39" s="562"/>
      <c r="D39" s="562"/>
      <c r="E39" s="562"/>
      <c r="F39" s="562"/>
      <c r="G39" s="562"/>
      <c r="H39" s="488"/>
    </row>
    <row r="40" spans="2:8">
      <c r="B40" s="488" t="s">
        <v>403</v>
      </c>
      <c r="C40" s="562"/>
      <c r="D40" s="562"/>
      <c r="E40" s="562"/>
      <c r="F40" s="562"/>
      <c r="G40" s="562"/>
      <c r="H40" s="488"/>
    </row>
  </sheetData>
  <sheetProtection algorithmName="SHA-512" hashValue="YX6KiKfqQYGGyGjeIbx8Xg3R1VjB7GVD6AtWcfiyZXcoJ200HhNHLT8a44fd2R1okXUOQoAhS0AFZrjxQ/+z8Q==" saltValue="aOFDII8OH26Iv5vNiPGL9g==" spinCount="100000" sheet="1" objects="1" scenarios="1"/>
  <mergeCells count="14">
    <mergeCell ref="H35:H37"/>
    <mergeCell ref="C38:G40"/>
    <mergeCell ref="B24:D24"/>
    <mergeCell ref="B34:D34"/>
    <mergeCell ref="B35:B37"/>
    <mergeCell ref="C35:C37"/>
    <mergeCell ref="D35:D37"/>
    <mergeCell ref="G35:G37"/>
    <mergeCell ref="B23:D23"/>
    <mergeCell ref="B5:D5"/>
    <mergeCell ref="B7:D7"/>
    <mergeCell ref="B8:D8"/>
    <mergeCell ref="B15:D15"/>
    <mergeCell ref="B16:D16"/>
  </mergeCells>
  <hyperlinks>
    <hyperlink ref="B3" location="'BALANCE GRAL 30,21'!A1" display="f)       Créditos" xr:uid="{CD515100-0AFE-48BE-8836-C327D7E82EE2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2">
    <tabColor rgb="FF002060"/>
  </sheetPr>
  <dimension ref="B3:Q22"/>
  <sheetViews>
    <sheetView showGridLines="0" topLeftCell="B1" zoomScaleNormal="100" workbookViewId="0">
      <pane xSplit="1" ySplit="8" topLeftCell="C9" activePane="bottomRight" state="frozen"/>
      <selection activeCell="B64" sqref="B64"/>
      <selection pane="topRight" activeCell="B64" sqref="B64"/>
      <selection pane="bottomLeft" activeCell="B64" sqref="B64"/>
      <selection pane="bottomRight" activeCell="B64" sqref="B64"/>
    </sheetView>
  </sheetViews>
  <sheetFormatPr baseColWidth="10" defaultColWidth="11.44140625" defaultRowHeight="12"/>
  <cols>
    <col min="1" max="1" width="2.44140625" style="30" customWidth="1"/>
    <col min="2" max="2" width="23" style="103" customWidth="1"/>
    <col min="3" max="3" width="20.6640625" style="30" bestFit="1" customWidth="1"/>
    <col min="4" max="4" width="14.109375" style="30" bestFit="1" customWidth="1"/>
    <col min="5" max="5" width="11.21875" style="30" customWidth="1"/>
    <col min="6" max="6" width="10.33203125" style="30" bestFit="1" customWidth="1"/>
    <col min="7" max="7" width="14.44140625" style="30" bestFit="1" customWidth="1"/>
    <col min="8" max="8" width="13" style="30" bestFit="1" customWidth="1"/>
    <col min="9" max="9" width="10.6640625" style="30" bestFit="1" customWidth="1"/>
    <col min="10" max="10" width="7.6640625" style="30" customWidth="1"/>
    <col min="11" max="11" width="9.5546875" style="30" customWidth="1"/>
    <col min="12" max="12" width="13.109375" style="30" bestFit="1" customWidth="1"/>
    <col min="13" max="13" width="14.109375" style="30" bestFit="1" customWidth="1"/>
    <col min="14" max="14" width="10.33203125" style="30" customWidth="1"/>
    <col min="15" max="16384" width="11.44140625" style="30"/>
  </cols>
  <sheetData>
    <row r="3" spans="2:17" s="189" customFormat="1" ht="19.2" hidden="1" customHeight="1">
      <c r="B3" s="103"/>
      <c r="C3" s="33"/>
      <c r="D3" s="30"/>
      <c r="E3" s="30"/>
      <c r="F3" s="30"/>
      <c r="G3" s="30"/>
      <c r="H3" s="30"/>
      <c r="I3" s="30"/>
      <c r="J3" s="30"/>
      <c r="K3" s="30"/>
      <c r="L3" s="30"/>
      <c r="M3" s="30"/>
      <c r="N3" s="105"/>
    </row>
    <row r="4" spans="2:17" ht="14.4">
      <c r="C4" s="403" t="s">
        <v>835</v>
      </c>
      <c r="N4" s="107"/>
    </row>
    <row r="5" spans="2:17" ht="31.8" customHeight="1">
      <c r="B5" s="564" t="s">
        <v>837</v>
      </c>
      <c r="C5" s="564"/>
      <c r="D5" s="564"/>
      <c r="E5" s="564"/>
      <c r="F5" s="564"/>
      <c r="G5" s="564"/>
      <c r="H5" s="564"/>
      <c r="I5" s="564"/>
      <c r="J5" s="564"/>
      <c r="K5" s="564"/>
      <c r="L5" s="564"/>
      <c r="M5" s="564"/>
      <c r="N5" s="109"/>
      <c r="O5" s="110"/>
    </row>
    <row r="6" spans="2:17">
      <c r="C6" s="104"/>
      <c r="N6" s="107"/>
    </row>
    <row r="7" spans="2:17">
      <c r="B7" s="48"/>
      <c r="C7" s="192" t="s">
        <v>404</v>
      </c>
      <c r="D7" s="193"/>
      <c r="E7" s="193"/>
      <c r="F7" s="193"/>
      <c r="G7" s="193"/>
      <c r="H7" s="192" t="s">
        <v>405</v>
      </c>
      <c r="I7" s="193"/>
      <c r="J7" s="193"/>
      <c r="K7" s="193"/>
      <c r="L7" s="193"/>
      <c r="M7" s="194"/>
      <c r="N7" s="107"/>
    </row>
    <row r="8" spans="2:17" ht="36">
      <c r="B8" s="40" t="s">
        <v>269</v>
      </c>
      <c r="C8" s="106" t="s">
        <v>406</v>
      </c>
      <c r="D8" s="40" t="s">
        <v>407</v>
      </c>
      <c r="E8" s="40" t="s">
        <v>408</v>
      </c>
      <c r="F8" s="40" t="s">
        <v>409</v>
      </c>
      <c r="G8" s="40" t="s">
        <v>410</v>
      </c>
      <c r="H8" s="40" t="s">
        <v>411</v>
      </c>
      <c r="I8" s="40" t="s">
        <v>407</v>
      </c>
      <c r="J8" s="40" t="s">
        <v>408</v>
      </c>
      <c r="K8" s="40" t="s">
        <v>409</v>
      </c>
      <c r="L8" s="40" t="s">
        <v>412</v>
      </c>
      <c r="M8" s="40" t="s">
        <v>413</v>
      </c>
      <c r="N8" s="109"/>
    </row>
    <row r="9" spans="2:17">
      <c r="B9" s="108" t="s">
        <v>414</v>
      </c>
      <c r="C9" s="98">
        <v>0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98">
        <v>0</v>
      </c>
      <c r="J9" s="98">
        <v>0</v>
      </c>
      <c r="K9" s="98">
        <v>0</v>
      </c>
      <c r="L9" s="58">
        <v>0</v>
      </c>
      <c r="M9" s="58">
        <f>+G9-L9</f>
        <v>0</v>
      </c>
      <c r="N9" s="107"/>
      <c r="O9" s="60"/>
      <c r="P9" s="60"/>
    </row>
    <row r="10" spans="2:17">
      <c r="B10" s="111" t="s">
        <v>415</v>
      </c>
      <c r="C10" s="98">
        <v>0</v>
      </c>
      <c r="D10" s="98">
        <v>0</v>
      </c>
      <c r="E10" s="58">
        <v>0</v>
      </c>
      <c r="F10" s="58">
        <v>0</v>
      </c>
      <c r="G10" s="58">
        <v>0</v>
      </c>
      <c r="H10" s="98">
        <v>0</v>
      </c>
      <c r="I10" s="98">
        <v>0</v>
      </c>
      <c r="J10" s="98">
        <v>0</v>
      </c>
      <c r="K10" s="98">
        <v>0</v>
      </c>
      <c r="L10" s="98">
        <v>0</v>
      </c>
      <c r="M10" s="58">
        <f t="shared" ref="M10:M17" si="0">+G10-L10</f>
        <v>0</v>
      </c>
      <c r="N10" s="107"/>
      <c r="O10" s="60"/>
      <c r="P10" s="60"/>
    </row>
    <row r="11" spans="2:17">
      <c r="B11" s="111" t="s">
        <v>416</v>
      </c>
      <c r="C11" s="98">
        <v>0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98">
        <v>0</v>
      </c>
      <c r="J11" s="98">
        <v>0</v>
      </c>
      <c r="K11" s="98">
        <v>0</v>
      </c>
      <c r="L11" s="58">
        <v>0</v>
      </c>
      <c r="M11" s="58">
        <f t="shared" si="0"/>
        <v>0</v>
      </c>
      <c r="N11" s="107"/>
      <c r="O11" s="60"/>
      <c r="P11" s="60"/>
    </row>
    <row r="12" spans="2:17">
      <c r="B12" s="111" t="s">
        <v>417</v>
      </c>
      <c r="C12" s="9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98">
        <v>0</v>
      </c>
      <c r="J12" s="98">
        <v>0</v>
      </c>
      <c r="K12" s="98">
        <v>0</v>
      </c>
      <c r="L12" s="58">
        <v>0</v>
      </c>
      <c r="M12" s="58">
        <f t="shared" si="0"/>
        <v>0</v>
      </c>
      <c r="N12" s="107"/>
      <c r="O12" s="60"/>
      <c r="P12" s="60"/>
    </row>
    <row r="13" spans="2:17">
      <c r="B13" s="111" t="s">
        <v>418</v>
      </c>
      <c r="C13" s="98">
        <v>0</v>
      </c>
      <c r="D13" s="98">
        <v>5276772</v>
      </c>
      <c r="E13" s="58"/>
      <c r="F13" s="58">
        <v>0</v>
      </c>
      <c r="G13" s="58">
        <f>+D13</f>
        <v>5276772</v>
      </c>
      <c r="H13" s="58">
        <v>0</v>
      </c>
      <c r="I13" s="98">
        <v>0</v>
      </c>
      <c r="J13" s="98">
        <v>0</v>
      </c>
      <c r="K13" s="98">
        <v>0</v>
      </c>
      <c r="L13" s="58">
        <v>0</v>
      </c>
      <c r="M13" s="58">
        <f t="shared" si="0"/>
        <v>5276772</v>
      </c>
      <c r="N13" s="107"/>
      <c r="O13" s="60"/>
      <c r="P13" s="60"/>
      <c r="Q13" s="60"/>
    </row>
    <row r="14" spans="2:17">
      <c r="B14" s="111" t="s">
        <v>419</v>
      </c>
      <c r="C14" s="98">
        <v>0</v>
      </c>
      <c r="D14" s="58">
        <v>0</v>
      </c>
      <c r="E14" s="98">
        <v>0</v>
      </c>
      <c r="F14" s="98">
        <v>0</v>
      </c>
      <c r="G14" s="58">
        <v>0</v>
      </c>
      <c r="H14" s="98">
        <v>0</v>
      </c>
      <c r="I14" s="98">
        <v>0</v>
      </c>
      <c r="J14" s="98">
        <v>0</v>
      </c>
      <c r="K14" s="98">
        <v>0</v>
      </c>
      <c r="L14" s="58">
        <v>0</v>
      </c>
      <c r="M14" s="58">
        <f t="shared" si="0"/>
        <v>0</v>
      </c>
      <c r="N14" s="109"/>
      <c r="O14" s="110"/>
      <c r="P14" s="60"/>
    </row>
    <row r="15" spans="2:17">
      <c r="B15" s="111" t="s">
        <v>420</v>
      </c>
      <c r="C15" s="58">
        <v>0</v>
      </c>
      <c r="D15" s="58">
        <v>0</v>
      </c>
      <c r="E15" s="98"/>
      <c r="F15" s="98"/>
      <c r="G15" s="58">
        <v>0</v>
      </c>
      <c r="H15" s="98">
        <v>0</v>
      </c>
      <c r="I15" s="98">
        <v>0</v>
      </c>
      <c r="J15" s="98">
        <v>0</v>
      </c>
      <c r="K15" s="98">
        <v>0</v>
      </c>
      <c r="L15" s="58">
        <v>0</v>
      </c>
      <c r="M15" s="58">
        <f>+G15+L15</f>
        <v>0</v>
      </c>
      <c r="N15" s="109"/>
      <c r="O15" s="60"/>
      <c r="P15" s="60"/>
    </row>
    <row r="16" spans="2:17">
      <c r="B16" s="111" t="s">
        <v>421</v>
      </c>
      <c r="C16" s="58">
        <v>0</v>
      </c>
      <c r="D16" s="58">
        <f t="shared" ref="D16" si="1">+G16-C16</f>
        <v>0</v>
      </c>
      <c r="E16" s="98">
        <v>0</v>
      </c>
      <c r="F16" s="98">
        <v>0</v>
      </c>
      <c r="G16" s="58">
        <v>0</v>
      </c>
      <c r="H16" s="58">
        <v>0</v>
      </c>
      <c r="I16" s="98">
        <v>0</v>
      </c>
      <c r="J16" s="98">
        <f>+H16</f>
        <v>0</v>
      </c>
      <c r="K16" s="98">
        <v>0</v>
      </c>
      <c r="L16" s="98">
        <v>0</v>
      </c>
      <c r="M16" s="58">
        <f>+G16+L16</f>
        <v>0</v>
      </c>
      <c r="N16" s="107"/>
      <c r="P16" s="60"/>
    </row>
    <row r="17" spans="2:16">
      <c r="B17" s="111" t="s">
        <v>422</v>
      </c>
      <c r="C17" s="98">
        <v>0</v>
      </c>
      <c r="D17" s="58"/>
      <c r="E17" s="98"/>
      <c r="F17" s="98"/>
      <c r="G17" s="5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58">
        <f t="shared" si="0"/>
        <v>0</v>
      </c>
      <c r="O17" s="60"/>
      <c r="P17" s="60"/>
    </row>
    <row r="18" spans="2:16">
      <c r="B18" s="112" t="str">
        <f>+'NOTA F - CREDITOS'!B29</f>
        <v>Total al 31/12/2021</v>
      </c>
      <c r="C18" s="113">
        <f>SUM(C9:C17)</f>
        <v>0</v>
      </c>
      <c r="D18" s="113">
        <f>SUM(D9:D17)</f>
        <v>5276772</v>
      </c>
      <c r="E18" s="98">
        <v>0</v>
      </c>
      <c r="F18" s="98">
        <v>0</v>
      </c>
      <c r="G18" s="113">
        <f>SUM(G9:G17)</f>
        <v>5276772</v>
      </c>
      <c r="H18" s="113">
        <f>SUM(H9:H17)</f>
        <v>0</v>
      </c>
      <c r="I18" s="113">
        <f>SUM(I9:I17)</f>
        <v>0</v>
      </c>
      <c r="J18" s="98">
        <v>0</v>
      </c>
      <c r="K18" s="98">
        <v>0</v>
      </c>
      <c r="L18" s="113">
        <f>SUM(L9:L17)</f>
        <v>0</v>
      </c>
      <c r="M18" s="113">
        <f>SUM(M9:M17)</f>
        <v>5276772</v>
      </c>
      <c r="O18" s="60"/>
      <c r="P18" s="60"/>
    </row>
    <row r="19" spans="2:16">
      <c r="B19" s="112" t="str">
        <f>+'NOTA F - CREDITOS'!B30</f>
        <v>Total al 31/12/2020</v>
      </c>
      <c r="C19" s="113">
        <v>0</v>
      </c>
      <c r="D19" s="113">
        <v>0</v>
      </c>
      <c r="E19" s="98">
        <v>0</v>
      </c>
      <c r="F19" s="113">
        <v>0</v>
      </c>
      <c r="G19" s="113">
        <v>0</v>
      </c>
      <c r="H19" s="113">
        <v>0</v>
      </c>
      <c r="I19" s="113">
        <v>0</v>
      </c>
      <c r="J19" s="98">
        <v>0</v>
      </c>
      <c r="K19" s="98">
        <v>0</v>
      </c>
      <c r="L19" s="113">
        <v>0</v>
      </c>
      <c r="M19" s="113">
        <v>0</v>
      </c>
    </row>
    <row r="22" spans="2:16">
      <c r="M22" s="60">
        <f>+M18-'BALANCE GRAL 31_12_21'!D61</f>
        <v>0</v>
      </c>
    </row>
  </sheetData>
  <sheetProtection algorithmName="SHA-512" hashValue="h6GkIhnqhnXm1GuU+YArO+juXdEFAo+jFHzryhFNMA4CdtJKljtA2UWR3dzWpIzQKfTi62o6YHHyG8pjDRrb2Q==" saltValue="n5cWqnJmxlNuIzAIYwfRug==" spinCount="100000" sheet="1" objects="1" scenarios="1"/>
  <mergeCells count="1">
    <mergeCell ref="B5:M5"/>
  </mergeCells>
  <hyperlinks>
    <hyperlink ref="C4" location="'BALANCE GRAL 30,21'!A1" display="g)      Bienes de Uso." xr:uid="{01EDB294-10BE-4F3A-BDE2-87B97D032534}"/>
  </hyperlinks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3">
    <tabColor rgb="FF002060"/>
  </sheetPr>
  <dimension ref="B3:H17"/>
  <sheetViews>
    <sheetView showGridLines="0" zoomScale="134" workbookViewId="0">
      <selection activeCell="B64" sqref="B64"/>
    </sheetView>
  </sheetViews>
  <sheetFormatPr baseColWidth="10" defaultColWidth="20.109375" defaultRowHeight="12"/>
  <cols>
    <col min="1" max="1" width="6.33203125" style="30" customWidth="1"/>
    <col min="2" max="2" width="23.44140625" style="30" bestFit="1" customWidth="1"/>
    <col min="3" max="3" width="13.44140625" style="30" bestFit="1" customWidth="1"/>
    <col min="4" max="4" width="12.33203125" style="30" bestFit="1" customWidth="1"/>
    <col min="5" max="5" width="16.33203125" style="30" bestFit="1" customWidth="1"/>
    <col min="6" max="6" width="17.6640625" style="30" bestFit="1" customWidth="1"/>
    <col min="7" max="16384" width="20.109375" style="30"/>
  </cols>
  <sheetData>
    <row r="3" spans="2:8" ht="14.4">
      <c r="B3" s="403" t="s">
        <v>689</v>
      </c>
    </row>
    <row r="4" spans="2:8">
      <c r="B4" s="564" t="s">
        <v>647</v>
      </c>
      <c r="C4" s="564"/>
      <c r="D4" s="564"/>
      <c r="E4" s="564"/>
      <c r="F4" s="564"/>
    </row>
    <row r="6" spans="2:8">
      <c r="B6" s="190" t="s">
        <v>353</v>
      </c>
      <c r="C6" s="190" t="s">
        <v>423</v>
      </c>
      <c r="D6" s="190" t="s">
        <v>424</v>
      </c>
      <c r="E6" s="190" t="s">
        <v>425</v>
      </c>
      <c r="F6" s="190" t="s">
        <v>426</v>
      </c>
    </row>
    <row r="7" spans="2:8">
      <c r="B7" s="38" t="s">
        <v>543</v>
      </c>
      <c r="C7" s="58">
        <v>0</v>
      </c>
      <c r="D7" s="58">
        <v>0</v>
      </c>
      <c r="E7" s="98">
        <v>0</v>
      </c>
      <c r="F7" s="58">
        <f>+C7+D7-E7</f>
        <v>0</v>
      </c>
      <c r="G7" s="60"/>
      <c r="H7" s="110"/>
    </row>
    <row r="8" spans="2:8">
      <c r="B8" s="38" t="s">
        <v>544</v>
      </c>
      <c r="C8" s="58">
        <v>0</v>
      </c>
      <c r="D8" s="58">
        <v>495555277</v>
      </c>
      <c r="E8" s="98">
        <v>157701805</v>
      </c>
      <c r="F8" s="58">
        <f>+C8+D8-E8</f>
        <v>337853472</v>
      </c>
      <c r="G8" s="115"/>
      <c r="H8" s="81"/>
    </row>
    <row r="9" spans="2:8">
      <c r="B9" s="38" t="s">
        <v>545</v>
      </c>
      <c r="C9" s="58">
        <v>0</v>
      </c>
      <c r="D9" s="58">
        <v>0</v>
      </c>
      <c r="E9" s="98">
        <v>0</v>
      </c>
      <c r="F9" s="58">
        <f>+C9+D9-E9</f>
        <v>0</v>
      </c>
      <c r="G9" s="115"/>
      <c r="H9" s="81"/>
    </row>
    <row r="10" spans="2:8">
      <c r="B10" s="38" t="s">
        <v>548</v>
      </c>
      <c r="C10" s="58">
        <v>0</v>
      </c>
      <c r="D10" s="58">
        <v>0</v>
      </c>
      <c r="E10" s="98">
        <v>0</v>
      </c>
      <c r="F10" s="58">
        <f>+C10+D10-E10</f>
        <v>0</v>
      </c>
      <c r="G10" s="115"/>
      <c r="H10" s="81"/>
    </row>
    <row r="11" spans="2:8">
      <c r="B11" s="116" t="str">
        <f>+'NOTA G BIENES DE USO'!B18</f>
        <v>Total al 31/12/2021</v>
      </c>
      <c r="C11" s="113">
        <f>SUM(C7:C10)</f>
        <v>0</v>
      </c>
      <c r="D11" s="113">
        <f t="shared" ref="D11:F11" si="0">SUM(D7:D10)</f>
        <v>495555277</v>
      </c>
      <c r="E11" s="113">
        <f t="shared" si="0"/>
        <v>157701805</v>
      </c>
      <c r="F11" s="113">
        <f t="shared" si="0"/>
        <v>337853472</v>
      </c>
      <c r="G11" s="110"/>
      <c r="H11" s="110"/>
    </row>
    <row r="12" spans="2:8">
      <c r="B12" s="116" t="str">
        <f>+'NOTA G BIENES DE USO'!B19</f>
        <v>Total al 31/12/2020</v>
      </c>
      <c r="C12" s="113">
        <v>0</v>
      </c>
      <c r="D12" s="113">
        <v>0</v>
      </c>
      <c r="E12" s="113">
        <v>0</v>
      </c>
      <c r="F12" s="113">
        <v>0</v>
      </c>
      <c r="G12" s="110"/>
    </row>
    <row r="14" spans="2:8" ht="13.8">
      <c r="E14" s="298"/>
      <c r="F14" s="60">
        <f>+F11-'BALANCE GRAL 31_12_21'!D36</f>
        <v>0</v>
      </c>
    </row>
    <row r="15" spans="2:8" ht="13.8">
      <c r="E15" s="299"/>
    </row>
    <row r="16" spans="2:8" ht="13.8">
      <c r="E16" s="299"/>
    </row>
    <row r="17" spans="5:5">
      <c r="E17" s="110"/>
    </row>
  </sheetData>
  <sheetProtection algorithmName="SHA-512" hashValue="6WFxxuq5SUQ2NMd2brMNcTbeZBVJ37gcRJv6eG1ChS5T8rIy7MvtzmKDJxd39YtYLRqaS+8QMiZ63uBK53lr5g==" saltValue="dpzRYLRnC2e0iv/g75PJwg==" spinCount="100000" sheet="1" objects="1" scenarios="1"/>
  <mergeCells count="1">
    <mergeCell ref="B4:F4"/>
  </mergeCells>
  <hyperlinks>
    <hyperlink ref="B3" location="'BALANCE GRAL 30,21'!A1" display="h)       Cargos Diferidos" xr:uid="{7BEDD129-5809-4C55-A141-32753C116481}"/>
  </hyperlink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4">
    <tabColor rgb="FF002060"/>
  </sheetPr>
  <dimension ref="B3:N27"/>
  <sheetViews>
    <sheetView showGridLines="0" workbookViewId="0">
      <selection activeCell="C31" sqref="C31"/>
    </sheetView>
  </sheetViews>
  <sheetFormatPr baseColWidth="10" defaultColWidth="11.44140625" defaultRowHeight="12"/>
  <cols>
    <col min="1" max="1" width="6.88671875" style="30" customWidth="1"/>
    <col min="2" max="2" width="29.44140625" style="30" customWidth="1"/>
    <col min="3" max="3" width="26.5546875" style="30" customWidth="1"/>
    <col min="4" max="4" width="22" style="30" customWidth="1"/>
    <col min="5" max="5" width="11.44140625" style="30"/>
    <col min="6" max="7" width="13.44140625" style="30" bestFit="1" customWidth="1"/>
    <col min="8" max="8" width="12" style="30" bestFit="1" customWidth="1"/>
    <col min="9" max="16384" width="11.44140625" style="30"/>
  </cols>
  <sheetData>
    <row r="3" spans="2:6" ht="14.4">
      <c r="B3" s="412" t="s">
        <v>648</v>
      </c>
    </row>
    <row r="4" spans="2:6">
      <c r="B4" s="564" t="s">
        <v>649</v>
      </c>
      <c r="C4" s="564"/>
      <c r="D4" s="564"/>
    </row>
    <row r="6" spans="2:6">
      <c r="B6" s="40" t="s">
        <v>427</v>
      </c>
      <c r="C6" s="40" t="s">
        <v>353</v>
      </c>
      <c r="D6" s="118" t="str">
        <f>+'NOTA F - CREDITOS'!B29</f>
        <v>Total al 31/12/2021</v>
      </c>
    </row>
    <row r="7" spans="2:6">
      <c r="B7" s="111" t="s">
        <v>428</v>
      </c>
      <c r="C7" s="111"/>
      <c r="D7" s="173">
        <v>0</v>
      </c>
    </row>
    <row r="8" spans="2:6">
      <c r="B8" s="111" t="s">
        <v>429</v>
      </c>
      <c r="C8" s="111"/>
      <c r="D8" s="121">
        <v>0</v>
      </c>
    </row>
    <row r="9" spans="2:6">
      <c r="B9" s="111" t="s">
        <v>430</v>
      </c>
      <c r="C9" s="111"/>
      <c r="D9" s="121">
        <v>0</v>
      </c>
      <c r="E9" s="110"/>
      <c r="F9" s="110"/>
    </row>
    <row r="10" spans="2:6">
      <c r="B10" s="111" t="s">
        <v>143</v>
      </c>
      <c r="C10" s="111"/>
      <c r="D10" s="121">
        <v>0</v>
      </c>
    </row>
    <row r="11" spans="2:6">
      <c r="B11" s="111" t="s">
        <v>431</v>
      </c>
      <c r="C11" s="111"/>
      <c r="D11" s="121">
        <v>0</v>
      </c>
    </row>
    <row r="12" spans="2:6">
      <c r="B12" s="116" t="str">
        <f>+'NOTA H CARGOS DIFERIDOS'!B11</f>
        <v>Total al 31/12/2021</v>
      </c>
      <c r="C12" s="116"/>
      <c r="D12" s="122">
        <f>SUM(D7:D11)</f>
        <v>0</v>
      </c>
      <c r="E12" s="110"/>
      <c r="F12" s="110"/>
    </row>
    <row r="13" spans="2:6">
      <c r="B13" s="116" t="str">
        <f>+'NOTA H CARGOS DIFERIDOS'!B12</f>
        <v>Total al 31/12/2020</v>
      </c>
      <c r="C13" s="120"/>
      <c r="D13" s="122">
        <v>0</v>
      </c>
      <c r="E13" s="110"/>
    </row>
    <row r="16" spans="2:6">
      <c r="D16" s="60">
        <f>+D13-'BALANCE GRAL 31_12_21'!D68</f>
        <v>0</v>
      </c>
    </row>
    <row r="17" spans="7:14">
      <c r="G17" s="44"/>
      <c r="K17" s="30" t="s">
        <v>366</v>
      </c>
      <c r="N17" s="30" t="s">
        <v>366</v>
      </c>
    </row>
    <row r="18" spans="7:14">
      <c r="G18" s="44"/>
      <c r="K18" s="30" t="s">
        <v>366</v>
      </c>
      <c r="N18" s="30" t="s">
        <v>366</v>
      </c>
    </row>
    <row r="19" spans="7:14">
      <c r="G19" s="44"/>
      <c r="K19" s="30" t="s">
        <v>366</v>
      </c>
      <c r="N19" s="30" t="s">
        <v>366</v>
      </c>
    </row>
    <row r="20" spans="7:14">
      <c r="G20" s="44"/>
      <c r="K20" s="30" t="s">
        <v>366</v>
      </c>
      <c r="N20" s="30" t="s">
        <v>366</v>
      </c>
    </row>
    <row r="21" spans="7:14">
      <c r="G21" s="44"/>
      <c r="H21" s="60"/>
      <c r="K21" s="30" t="s">
        <v>366</v>
      </c>
      <c r="N21" s="30" t="s">
        <v>366</v>
      </c>
    </row>
    <row r="22" spans="7:14">
      <c r="G22" s="44"/>
      <c r="K22" s="30" t="s">
        <v>366</v>
      </c>
      <c r="N22" s="30" t="s">
        <v>366</v>
      </c>
    </row>
    <row r="23" spans="7:14">
      <c r="G23" s="44"/>
      <c r="H23" s="60"/>
      <c r="K23" s="30" t="s">
        <v>366</v>
      </c>
      <c r="N23" s="30" t="s">
        <v>366</v>
      </c>
    </row>
    <row r="24" spans="7:14">
      <c r="G24" s="44"/>
      <c r="K24" s="30" t="s">
        <v>366</v>
      </c>
      <c r="N24" s="30" t="s">
        <v>366</v>
      </c>
    </row>
    <row r="25" spans="7:14">
      <c r="G25" s="44"/>
      <c r="H25" s="60"/>
      <c r="K25" s="30" t="s">
        <v>366</v>
      </c>
      <c r="N25" s="30" t="s">
        <v>366</v>
      </c>
    </row>
    <row r="26" spans="7:14">
      <c r="G26" s="44"/>
      <c r="K26" s="30" t="s">
        <v>366</v>
      </c>
      <c r="N26" s="30" t="s">
        <v>366</v>
      </c>
    </row>
    <row r="27" spans="7:14">
      <c r="G27" s="44"/>
      <c r="H27" s="60"/>
      <c r="K27" s="30" t="s">
        <v>366</v>
      </c>
      <c r="N27" s="30" t="s">
        <v>366</v>
      </c>
    </row>
  </sheetData>
  <sheetProtection algorithmName="SHA-512" hashValue="Dbe5EKaCMRooPiWEGVgBTbR6O9wH4ZzlZC3l/KW27TPGHVOK66sefxsbJwnLBrFbt7sS+CBwayGAUtyf5Qy73Q==" saltValue="6wIWWb5Nb3lfoAexA/eKOw==" spinCount="100000" sheet="1" objects="1" scenarios="1"/>
  <mergeCells count="1">
    <mergeCell ref="B4:D4"/>
  </mergeCells>
  <hyperlinks>
    <hyperlink ref="B3" location="'BALANCE GRAL 30,21'!A1" display="i)   Intangibles," xr:uid="{A509568D-87A5-4458-A51E-1383FF015FC8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5">
    <tabColor rgb="FF002060"/>
  </sheetPr>
  <dimension ref="B2:G15"/>
  <sheetViews>
    <sheetView showGridLines="0" workbookViewId="0">
      <selection activeCell="B64" sqref="B64"/>
    </sheetView>
  </sheetViews>
  <sheetFormatPr baseColWidth="10" defaultColWidth="11.44140625" defaultRowHeight="12"/>
  <cols>
    <col min="1" max="1" width="8.33203125" style="30" customWidth="1"/>
    <col min="2" max="2" width="37.88671875" style="30" bestFit="1" customWidth="1"/>
    <col min="3" max="3" width="11.33203125" style="30" bestFit="1" customWidth="1"/>
    <col min="4" max="4" width="10.33203125" style="30" bestFit="1" customWidth="1"/>
    <col min="5" max="5" width="14" style="30" bestFit="1" customWidth="1"/>
    <col min="6" max="6" width="14.88671875" style="30" bestFit="1" customWidth="1"/>
    <col min="7" max="7" width="8.109375" style="30" customWidth="1"/>
    <col min="8" max="16384" width="11.44140625" style="30"/>
  </cols>
  <sheetData>
    <row r="2" spans="2:7" ht="11.4" customHeight="1">
      <c r="B2" s="104"/>
    </row>
    <row r="3" spans="2:7" ht="14.4">
      <c r="B3" s="403" t="s">
        <v>685</v>
      </c>
    </row>
    <row r="4" spans="2:7">
      <c r="B4" s="104"/>
    </row>
    <row r="5" spans="2:7" ht="12" customHeight="1">
      <c r="B5" s="564" t="s">
        <v>649</v>
      </c>
      <c r="C5" s="564"/>
      <c r="D5" s="564"/>
      <c r="E5" s="564"/>
      <c r="F5" s="564"/>
    </row>
    <row r="7" spans="2:7">
      <c r="B7" s="114" t="s">
        <v>353</v>
      </c>
      <c r="C7" s="114" t="s">
        <v>423</v>
      </c>
      <c r="D7" s="114" t="s">
        <v>424</v>
      </c>
      <c r="E7" s="114" t="s">
        <v>425</v>
      </c>
      <c r="F7" s="114" t="s">
        <v>426</v>
      </c>
    </row>
    <row r="8" spans="2:7">
      <c r="B8" s="38" t="s">
        <v>339</v>
      </c>
      <c r="C8" s="121">
        <v>0</v>
      </c>
      <c r="D8" s="121">
        <v>0</v>
      </c>
      <c r="E8" s="121">
        <v>0</v>
      </c>
      <c r="F8" s="121">
        <f t="shared" ref="F8:F12" si="0">+C8+D8-E8</f>
        <v>0</v>
      </c>
    </row>
    <row r="9" spans="2:7">
      <c r="B9" s="38" t="s">
        <v>151</v>
      </c>
      <c r="C9" s="121">
        <f>+'BALANCE GRAL 31_12_21'!D72</f>
        <v>57739382</v>
      </c>
      <c r="D9" s="121">
        <v>0</v>
      </c>
      <c r="E9" s="121">
        <v>0</v>
      </c>
      <c r="F9" s="121">
        <f t="shared" si="0"/>
        <v>57739382</v>
      </c>
    </row>
    <row r="10" spans="2:7">
      <c r="B10" s="38" t="s">
        <v>432</v>
      </c>
      <c r="C10" s="121">
        <v>0</v>
      </c>
      <c r="D10" s="121">
        <v>0</v>
      </c>
      <c r="E10" s="121">
        <v>0</v>
      </c>
      <c r="F10" s="121">
        <f t="shared" si="0"/>
        <v>0</v>
      </c>
    </row>
    <row r="11" spans="2:7">
      <c r="B11" s="38" t="s">
        <v>433</v>
      </c>
      <c r="C11" s="121">
        <v>0</v>
      </c>
      <c r="D11" s="121">
        <v>0</v>
      </c>
      <c r="E11" s="121">
        <v>0</v>
      </c>
      <c r="F11" s="121">
        <f t="shared" si="0"/>
        <v>0</v>
      </c>
    </row>
    <row r="12" spans="2:7">
      <c r="B12" s="116" t="str">
        <f>+' NOTA I INTANGIBLES'!B12</f>
        <v>Total al 31/12/2021</v>
      </c>
      <c r="C12" s="122">
        <f>SUM(C8:C11)</f>
        <v>57739382</v>
      </c>
      <c r="D12" s="122">
        <f>SUM(D8:D11)</f>
        <v>0</v>
      </c>
      <c r="E12" s="122">
        <f>SUM(E8:E11)</f>
        <v>0</v>
      </c>
      <c r="F12" s="122">
        <f t="shared" si="0"/>
        <v>57739382</v>
      </c>
      <c r="G12" s="123"/>
    </row>
    <row r="13" spans="2:7">
      <c r="B13" s="116" t="str">
        <f>+'NOTA H CARGOS DIFERIDOS'!B12</f>
        <v>Total al 31/12/2020</v>
      </c>
      <c r="C13" s="122">
        <v>0</v>
      </c>
      <c r="D13" s="122">
        <v>0</v>
      </c>
      <c r="E13" s="122">
        <v>0</v>
      </c>
      <c r="F13" s="122">
        <v>0</v>
      </c>
      <c r="G13" s="123"/>
    </row>
    <row r="15" spans="2:7">
      <c r="F15" s="60">
        <f>+F12-'BALANCE GRAL 31_12_21'!D74</f>
        <v>0</v>
      </c>
    </row>
  </sheetData>
  <sheetProtection algorithmName="SHA-512" hashValue="1dZ+V+zdagB/Snbs6U3OAQPDbbM8H/lkL3eZB8SOMYsQVhgOyMhKu3FoLP+ZnO7DzWcEjOIUK0Tgx5C9f6H/Fg==" saltValue="Tiwl1R65VUmfpRJwt2Oj5w==" spinCount="100000" sheet="1" objects="1" scenarios="1"/>
  <mergeCells count="1">
    <mergeCell ref="B5:F5"/>
  </mergeCells>
  <hyperlinks>
    <hyperlink ref="B3" location="'BALANCE GRAL 30,21'!A1" display="j)       Otros Activos Corrientes y No Corrientes" xr:uid="{E6422E8F-0AED-4C23-99E6-6805CB59FD72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>
    <tabColor rgb="FF002060"/>
  </sheetPr>
  <dimension ref="C3:G12"/>
  <sheetViews>
    <sheetView showGridLines="0" topLeftCell="B1" zoomScale="125" workbookViewId="0">
      <selection activeCell="B64" sqref="B64"/>
    </sheetView>
  </sheetViews>
  <sheetFormatPr baseColWidth="10" defaultColWidth="11.44140625" defaultRowHeight="12"/>
  <cols>
    <col min="1" max="1" width="0" style="30" hidden="1" customWidth="1"/>
    <col min="2" max="2" width="7.109375" style="30" customWidth="1"/>
    <col min="3" max="3" width="42.44140625" style="30" bestFit="1" customWidth="1"/>
    <col min="4" max="5" width="13.88671875" style="30" bestFit="1" customWidth="1"/>
    <col min="6" max="6" width="2.44140625" style="30" bestFit="1" customWidth="1"/>
    <col min="7" max="16384" width="11.44140625" style="30"/>
  </cols>
  <sheetData>
    <row r="3" spans="3:7" ht="14.4">
      <c r="C3" s="403" t="s">
        <v>691</v>
      </c>
    </row>
    <row r="4" spans="3:7">
      <c r="C4" s="104"/>
    </row>
    <row r="5" spans="3:7" ht="12" customHeight="1">
      <c r="C5" s="564" t="s">
        <v>649</v>
      </c>
      <c r="D5" s="564"/>
      <c r="E5" s="564"/>
      <c r="F5" s="399"/>
      <c r="G5" s="399"/>
    </row>
    <row r="7" spans="3:7">
      <c r="C7" s="34" t="s">
        <v>434</v>
      </c>
      <c r="D7" s="187" t="s">
        <v>435</v>
      </c>
      <c r="E7" s="34" t="s">
        <v>436</v>
      </c>
    </row>
    <row r="8" spans="3:7">
      <c r="C8" s="38" t="s">
        <v>650</v>
      </c>
      <c r="D8" s="173">
        <v>107815551</v>
      </c>
      <c r="E8" s="98">
        <v>0</v>
      </c>
    </row>
    <row r="9" spans="3:7">
      <c r="C9" s="38" t="s">
        <v>437</v>
      </c>
      <c r="D9" s="173">
        <v>8918196834</v>
      </c>
      <c r="E9" s="98"/>
    </row>
    <row r="10" spans="3:7">
      <c r="C10" s="116" t="str">
        <f>+'NOTA J OTROS ACTIVOS CTES y NO '!B12</f>
        <v>Total al 31/12/2021</v>
      </c>
      <c r="D10" s="300">
        <f>SUM(D8:D9)</f>
        <v>9026012385</v>
      </c>
      <c r="E10" s="119">
        <v>0</v>
      </c>
      <c r="F10" s="44"/>
    </row>
    <row r="11" spans="3:7">
      <c r="C11" s="116" t="str">
        <f>+'NOTA J OTROS ACTIVOS CTES y NO '!B13</f>
        <v>Total al 31/12/2020</v>
      </c>
      <c r="D11" s="122">
        <v>0</v>
      </c>
      <c r="E11" s="119">
        <v>0</v>
      </c>
      <c r="F11" s="44"/>
    </row>
    <row r="12" spans="3:7">
      <c r="D12" s="44">
        <f>+D10-'BALANCE GRAL 31_12_21'!G20</f>
        <v>0</v>
      </c>
    </row>
  </sheetData>
  <sheetProtection algorithmName="SHA-512" hashValue="wNQG420WdD1ynlKDG75IEnaqgIegUr2H7YuvMm077bwVjLatR6XU9xjGvAL6gMgodkwJ8wXo9nlJ9IDLqie4Jw==" saltValue="B0NgxN7RDHdN8VsOM5QP7Q==" spinCount="100000" sheet="1" objects="1" scenarios="1"/>
  <mergeCells count="1">
    <mergeCell ref="C5:E5"/>
  </mergeCells>
  <hyperlinks>
    <hyperlink ref="C3" location="'BALANCE GRAL 30,21'!A1" display="k)       Préstamos Financieros a corto y a largo plazo." xr:uid="{3DB482E8-78D1-4305-9723-C9A321A4E41B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7">
    <tabColor rgb="FF002060"/>
  </sheetPr>
  <dimension ref="B3:I22"/>
  <sheetViews>
    <sheetView showGridLines="0" zoomScale="112" zoomScaleNormal="112" workbookViewId="0">
      <selection activeCell="B64" sqref="B64"/>
    </sheetView>
  </sheetViews>
  <sheetFormatPr baseColWidth="10" defaultColWidth="11.44140625" defaultRowHeight="12"/>
  <cols>
    <col min="1" max="1" width="3.5546875" style="30" customWidth="1"/>
    <col min="2" max="2" width="2.5546875" style="30" hidden="1" customWidth="1"/>
    <col min="3" max="3" width="28" style="30" bestFit="1" customWidth="1"/>
    <col min="4" max="4" width="15" style="30" customWidth="1"/>
    <col min="5" max="5" width="15" style="107" customWidth="1"/>
    <col min="6" max="6" width="13.44140625" style="30" customWidth="1"/>
    <col min="7" max="7" width="14" style="30" customWidth="1"/>
    <col min="8" max="8" width="23.33203125" style="30" customWidth="1"/>
    <col min="9" max="10" width="14.33203125" style="30" customWidth="1"/>
    <col min="11" max="16384" width="11.44140625" style="30"/>
  </cols>
  <sheetData>
    <row r="3" spans="3:9" ht="14.4">
      <c r="C3" s="410" t="s">
        <v>670</v>
      </c>
    </row>
    <row r="4" spans="3:9">
      <c r="C4" s="104"/>
    </row>
    <row r="5" spans="3:9">
      <c r="C5" s="564" t="s">
        <v>649</v>
      </c>
      <c r="D5" s="564"/>
      <c r="E5" s="564"/>
    </row>
    <row r="7" spans="3:9" ht="34.5" customHeight="1">
      <c r="C7" s="34" t="s">
        <v>353</v>
      </c>
      <c r="D7" s="124" t="s">
        <v>435</v>
      </c>
      <c r="E7" s="124" t="s">
        <v>436</v>
      </c>
    </row>
    <row r="8" spans="3:9">
      <c r="C8" s="38" t="s">
        <v>669</v>
      </c>
      <c r="D8" s="58">
        <v>828000</v>
      </c>
      <c r="E8" s="58"/>
      <c r="I8" s="125"/>
    </row>
    <row r="9" spans="3:9">
      <c r="C9" s="38" t="s">
        <v>719</v>
      </c>
      <c r="D9" s="58">
        <v>500000</v>
      </c>
      <c r="E9" s="58"/>
      <c r="I9" s="125"/>
    </row>
    <row r="10" spans="3:9">
      <c r="C10" s="38" t="s">
        <v>629</v>
      </c>
      <c r="D10" s="58">
        <v>680000</v>
      </c>
      <c r="E10" s="58"/>
      <c r="I10" s="125"/>
    </row>
    <row r="11" spans="3:9">
      <c r="C11" s="38" t="s">
        <v>220</v>
      </c>
      <c r="D11" s="58">
        <f>9671667+35063</f>
        <v>9706730</v>
      </c>
      <c r="E11" s="58"/>
      <c r="I11" s="125"/>
    </row>
    <row r="12" spans="3:9">
      <c r="C12" s="38" t="s">
        <v>718</v>
      </c>
      <c r="D12" s="58">
        <v>2789700</v>
      </c>
      <c r="E12" s="58"/>
      <c r="I12" s="125"/>
    </row>
    <row r="13" spans="3:9">
      <c r="C13" s="38" t="s">
        <v>717</v>
      </c>
      <c r="D13" s="58">
        <v>475063</v>
      </c>
      <c r="E13" s="58"/>
      <c r="I13" s="125"/>
    </row>
    <row r="14" spans="3:9">
      <c r="C14" s="116" t="str">
        <f>+'NOTA K PRESTAMOS'!C10</f>
        <v>Total al 31/12/2021</v>
      </c>
      <c r="D14" s="113">
        <f>SUM(D8:D12)</f>
        <v>14504430</v>
      </c>
      <c r="E14" s="58">
        <v>0</v>
      </c>
      <c r="F14" s="44"/>
      <c r="G14" s="126"/>
      <c r="H14" s="60"/>
    </row>
    <row r="15" spans="3:9">
      <c r="C15" s="116" t="str">
        <f>+'NOTA K PRESTAMOS'!C11</f>
        <v>Total al 31/12/2020</v>
      </c>
      <c r="D15" s="113">
        <v>0</v>
      </c>
      <c r="E15" s="113">
        <v>0</v>
      </c>
      <c r="F15" s="44"/>
    </row>
    <row r="16" spans="3:9">
      <c r="D16" s="107"/>
    </row>
    <row r="17" spans="4:4">
      <c r="D17" s="60">
        <f>+D14-'BALANCE GRAL 31_12_21'!G11</f>
        <v>0</v>
      </c>
    </row>
    <row r="18" spans="4:4">
      <c r="D18" s="60"/>
    </row>
    <row r="20" spans="4:4">
      <c r="D20" s="44"/>
    </row>
    <row r="21" spans="4:4">
      <c r="D21" s="44"/>
    </row>
    <row r="22" spans="4:4">
      <c r="D22" s="60"/>
    </row>
  </sheetData>
  <sheetProtection algorithmName="SHA-512" hashValue="D/yh2ZBouCeRlVaiC4DgfzS3dffZG+MYEeTJDWj16jo39HasG/Z0Rv94uk24MFpnm7qzLgI3RJun9W2k4UH1Xw==" saltValue="AcHuR9uvBR9Ml8aG0D5/XQ==" spinCount="100000" sheet="1" objects="1" scenarios="1"/>
  <mergeCells count="1">
    <mergeCell ref="C5:E5"/>
  </mergeCells>
  <hyperlinks>
    <hyperlink ref="C3" location="'BALANCE GRAL 30,21'!A1" display="l)       Acreedores Varios (Corto y largo plazo)" xr:uid="{5E737BCA-950D-435D-924B-0EC48E0CE7FE}"/>
  </hyperlinks>
  <pageMargins left="0.7" right="0.7" top="0.75" bottom="0.75" header="0.3" footer="0.3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8">
    <tabColor rgb="FF002060"/>
  </sheetPr>
  <dimension ref="B2:G40"/>
  <sheetViews>
    <sheetView showGridLines="0" topLeftCell="A20" zoomScale="125" zoomScaleNormal="85" workbookViewId="0">
      <selection activeCell="F14" sqref="F14"/>
    </sheetView>
  </sheetViews>
  <sheetFormatPr baseColWidth="10" defaultColWidth="11.44140625" defaultRowHeight="12"/>
  <cols>
    <col min="1" max="1" width="5" style="127" customWidth="1"/>
    <col min="2" max="2" width="47.109375" style="127" customWidth="1"/>
    <col min="3" max="3" width="21.44140625" style="127" bestFit="1" customWidth="1"/>
    <col min="4" max="4" width="16.44140625" style="127" bestFit="1" customWidth="1"/>
    <col min="5" max="5" width="11.44140625" style="127"/>
    <col min="6" max="6" width="13.44140625" style="127" customWidth="1"/>
    <col min="7" max="16384" width="11.44140625" style="127"/>
  </cols>
  <sheetData>
    <row r="2" spans="2:4" ht="14.4">
      <c r="C2" s="195"/>
    </row>
    <row r="3" spans="2:4" ht="28.8">
      <c r="B3" s="411" t="s">
        <v>690</v>
      </c>
    </row>
    <row r="4" spans="2:4">
      <c r="B4" s="128"/>
    </row>
    <row r="5" spans="2:4">
      <c r="B5" s="564" t="s">
        <v>649</v>
      </c>
      <c r="C5" s="564"/>
      <c r="D5" s="564"/>
    </row>
    <row r="7" spans="2:4">
      <c r="B7" s="118" t="s">
        <v>353</v>
      </c>
      <c r="C7" s="118" t="s">
        <v>438</v>
      </c>
      <c r="D7" s="118" t="s">
        <v>439</v>
      </c>
    </row>
    <row r="8" spans="2:4">
      <c r="B8" s="129" t="s">
        <v>652</v>
      </c>
      <c r="C8" s="130">
        <f>+'BALANCE GRAL 31_12_21'!G10</f>
        <v>5965366</v>
      </c>
      <c r="D8" s="131">
        <v>0</v>
      </c>
    </row>
    <row r="9" spans="2:4">
      <c r="B9" s="132" t="str">
        <f>+'NOTA L ACREED VARIOS'!C14</f>
        <v>Total al 31/12/2021</v>
      </c>
      <c r="C9" s="134">
        <f>SUM(C8:C8)</f>
        <v>5965366</v>
      </c>
      <c r="D9" s="131">
        <v>0</v>
      </c>
    </row>
    <row r="10" spans="2:4">
      <c r="B10" s="132" t="str">
        <f>+'NOTA L ACREED VARIOS'!C15</f>
        <v>Total al 31/12/2020</v>
      </c>
      <c r="C10" s="134">
        <v>0</v>
      </c>
      <c r="D10" s="131">
        <v>0</v>
      </c>
    </row>
    <row r="11" spans="2:4">
      <c r="C11" s="476">
        <f>+C9-'BALANCE GRAL 31_12_21'!G10</f>
        <v>0</v>
      </c>
    </row>
    <row r="12" spans="2:4">
      <c r="B12" s="128" t="s">
        <v>520</v>
      </c>
    </row>
    <row r="13" spans="2:4" ht="24" customHeight="1">
      <c r="B13" s="558" t="s">
        <v>440</v>
      </c>
      <c r="C13" s="558"/>
      <c r="D13" s="558"/>
    </row>
    <row r="14" spans="2:4">
      <c r="B14" s="135"/>
    </row>
    <row r="15" spans="2:4" ht="24" customHeight="1">
      <c r="B15" s="568" t="s">
        <v>521</v>
      </c>
      <c r="C15" s="568"/>
      <c r="D15" s="568"/>
    </row>
    <row r="16" spans="2:4">
      <c r="B16" s="128"/>
    </row>
    <row r="17" spans="2:7">
      <c r="B17" s="564" t="s">
        <v>649</v>
      </c>
      <c r="C17" s="564"/>
      <c r="D17" s="564"/>
    </row>
    <row r="18" spans="2:7">
      <c r="B18" s="128"/>
    </row>
    <row r="19" spans="2:7" ht="24">
      <c r="B19" s="118" t="s">
        <v>445</v>
      </c>
      <c r="C19" s="118" t="s">
        <v>446</v>
      </c>
      <c r="D19" s="118" t="s">
        <v>447</v>
      </c>
      <c r="E19" s="118" t="s">
        <v>448</v>
      </c>
      <c r="F19" s="118" t="s">
        <v>438</v>
      </c>
      <c r="G19" s="118" t="s">
        <v>439</v>
      </c>
    </row>
    <row r="20" spans="2:7" ht="24">
      <c r="B20" s="129" t="s">
        <v>817</v>
      </c>
      <c r="C20" s="129" t="s">
        <v>818</v>
      </c>
      <c r="D20" s="129" t="s">
        <v>629</v>
      </c>
      <c r="E20" s="129" t="s">
        <v>819</v>
      </c>
      <c r="F20" s="130">
        <f>+'BALANCE GRAL 31_12_21'!G12</f>
        <v>440000</v>
      </c>
      <c r="G20" s="131">
        <v>0</v>
      </c>
    </row>
    <row r="21" spans="2:7">
      <c r="B21" s="132" t="str">
        <f>+B9</f>
        <v>Total al 31/12/2021</v>
      </c>
      <c r="C21" s="132"/>
      <c r="D21" s="132"/>
      <c r="E21" s="132"/>
      <c r="F21" s="345">
        <f>SUM(F20:F20)</f>
        <v>440000</v>
      </c>
      <c r="G21" s="131">
        <v>0</v>
      </c>
    </row>
    <row r="22" spans="2:7">
      <c r="B22" s="132" t="str">
        <f>+B10</f>
        <v>Total al 31/12/2020</v>
      </c>
      <c r="C22" s="132"/>
      <c r="D22" s="132"/>
      <c r="E22" s="132"/>
      <c r="F22" s="134">
        <v>0</v>
      </c>
      <c r="G22" s="131">
        <v>0</v>
      </c>
    </row>
    <row r="23" spans="2:7">
      <c r="B23" s="136"/>
      <c r="C23" s="137"/>
      <c r="D23" s="138"/>
      <c r="F23" s="476">
        <f>+F20-'BALANCE GRAL 31_12_21'!G12</f>
        <v>0</v>
      </c>
    </row>
    <row r="24" spans="2:7" ht="24" customHeight="1">
      <c r="B24" s="568" t="s">
        <v>522</v>
      </c>
      <c r="C24" s="568"/>
      <c r="D24" s="568"/>
      <c r="E24" s="144"/>
    </row>
    <row r="25" spans="2:7">
      <c r="B25" s="564" t="s">
        <v>649</v>
      </c>
      <c r="C25" s="564"/>
      <c r="D25" s="564"/>
    </row>
    <row r="26" spans="2:7">
      <c r="B26" s="128"/>
      <c r="C26" s="128"/>
      <c r="D26" s="128"/>
    </row>
    <row r="27" spans="2:7" ht="24" customHeight="1">
      <c r="B27" s="118" t="s">
        <v>374</v>
      </c>
      <c r="C27" s="118" t="s">
        <v>447</v>
      </c>
      <c r="D27" s="118" t="s">
        <v>662</v>
      </c>
      <c r="E27" s="118" t="s">
        <v>438</v>
      </c>
      <c r="F27" s="118" t="s">
        <v>439</v>
      </c>
    </row>
    <row r="28" spans="2:7">
      <c r="B28" s="129"/>
      <c r="C28" s="565" t="s">
        <v>663</v>
      </c>
      <c r="D28" s="566"/>
      <c r="E28" s="566"/>
      <c r="F28" s="567"/>
    </row>
    <row r="29" spans="2:7">
      <c r="B29" s="132" t="str">
        <f>+B21</f>
        <v>Total al 31/12/2021</v>
      </c>
      <c r="C29" s="132"/>
      <c r="D29" s="132"/>
      <c r="E29" s="345">
        <f>SUM(E28:E28)</f>
        <v>0</v>
      </c>
      <c r="F29" s="131">
        <v>0</v>
      </c>
    </row>
    <row r="30" spans="2:7">
      <c r="B30" s="132" t="str">
        <f>+B22</f>
        <v>Total al 31/12/2020</v>
      </c>
      <c r="C30" s="132"/>
      <c r="D30" s="132"/>
      <c r="E30" s="134">
        <v>0</v>
      </c>
      <c r="F30" s="131">
        <v>0</v>
      </c>
    </row>
    <row r="32" spans="2:7">
      <c r="B32" s="128" t="s">
        <v>523</v>
      </c>
    </row>
    <row r="33" spans="2:4">
      <c r="B33" s="128"/>
    </row>
    <row r="34" spans="2:4">
      <c r="B34" s="564" t="s">
        <v>649</v>
      </c>
      <c r="C34" s="564"/>
      <c r="D34" s="564"/>
    </row>
    <row r="36" spans="2:4">
      <c r="B36" s="40" t="s">
        <v>353</v>
      </c>
      <c r="C36" s="124" t="s">
        <v>441</v>
      </c>
      <c r="D36" s="124" t="s">
        <v>442</v>
      </c>
    </row>
    <row r="37" spans="2:4">
      <c r="B37" s="139" t="s">
        <v>692</v>
      </c>
      <c r="C37" s="141">
        <f>+'BALANCE GRAL 31_12_21'!G34</f>
        <v>297828231</v>
      </c>
      <c r="D37" s="140">
        <v>0</v>
      </c>
    </row>
    <row r="38" spans="2:4">
      <c r="B38" s="132" t="str">
        <f>+B21</f>
        <v>Total al 31/12/2021</v>
      </c>
      <c r="C38" s="133">
        <f>SUM(C37:C37)</f>
        <v>297828231</v>
      </c>
      <c r="D38" s="140">
        <v>0</v>
      </c>
    </row>
    <row r="39" spans="2:4">
      <c r="B39" s="132" t="str">
        <f>+B22</f>
        <v>Total al 31/12/2020</v>
      </c>
      <c r="C39" s="142">
        <v>0</v>
      </c>
      <c r="D39" s="140">
        <v>0</v>
      </c>
    </row>
    <row r="40" spans="2:4">
      <c r="C40" s="144">
        <f>+C38-'BALANCE GRAL 31_12_21'!G34</f>
        <v>0</v>
      </c>
    </row>
  </sheetData>
  <sheetProtection algorithmName="SHA-512" hashValue="KPhjUPukUj3+bbvn+LNLJl0IMR2fjbiHSi1XaTYtmPzPo3oivKGwehRYIjQlYtkgI/vkj77jG9usWltfXw2AEA==" saltValue="qxcAcL8N+LefIwh8USRZsw==" spinCount="100000" sheet="1" objects="1" scenarios="1"/>
  <mergeCells count="8">
    <mergeCell ref="B34:D34"/>
    <mergeCell ref="C28:F28"/>
    <mergeCell ref="B25:D25"/>
    <mergeCell ref="B13:D13"/>
    <mergeCell ref="B5:D5"/>
    <mergeCell ref="B17:D17"/>
    <mergeCell ref="B24:D24"/>
    <mergeCell ref="B15:D15"/>
  </mergeCells>
  <hyperlinks>
    <hyperlink ref="B3" location="'BALANCE GRAL 30,21'!A1" display="m)       Acreedores por Intermediación. Corto y Largo Plazo. " xr:uid="{ACD72CB1-931B-4999-8229-EFC05EF40EFE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9">
    <tabColor rgb="FF002060"/>
  </sheetPr>
  <dimension ref="B1:I19"/>
  <sheetViews>
    <sheetView showGridLines="0" topLeftCell="A2" zoomScale="106" zoomScaleNormal="80" workbookViewId="0">
      <selection activeCell="H17" sqref="H17"/>
    </sheetView>
  </sheetViews>
  <sheetFormatPr baseColWidth="10" defaultColWidth="11.44140625" defaultRowHeight="12"/>
  <cols>
    <col min="1" max="1" width="2.5546875" style="127" customWidth="1"/>
    <col min="2" max="2" width="37.6640625" style="127" customWidth="1"/>
    <col min="3" max="3" width="27" style="127" bestFit="1" customWidth="1"/>
    <col min="4" max="4" width="23.33203125" style="127" bestFit="1" customWidth="1"/>
    <col min="5" max="5" width="21.77734375" style="143" customWidth="1"/>
    <col min="6" max="6" width="20.5546875" style="143" customWidth="1"/>
    <col min="7" max="7" width="14.33203125" style="127" bestFit="1" customWidth="1"/>
    <col min="8" max="8" width="14" style="144" bestFit="1" customWidth="1"/>
    <col min="9" max="16384" width="11.44140625" style="127"/>
  </cols>
  <sheetData>
    <row r="1" spans="2:9" ht="14.4">
      <c r="C1" s="195"/>
    </row>
    <row r="3" spans="2:9">
      <c r="B3" s="571" t="s">
        <v>443</v>
      </c>
      <c r="C3" s="571"/>
      <c r="D3" s="571"/>
      <c r="E3" s="571"/>
      <c r="F3" s="571"/>
    </row>
    <row r="4" spans="2:9">
      <c r="B4" s="384"/>
      <c r="C4" s="384"/>
      <c r="D4" s="384"/>
      <c r="E4" s="384"/>
      <c r="F4" s="384"/>
    </row>
    <row r="5" spans="2:9" ht="12" customHeight="1">
      <c r="B5" s="564" t="s">
        <v>649</v>
      </c>
      <c r="C5" s="564"/>
      <c r="D5" s="564"/>
      <c r="E5" s="564"/>
      <c r="F5" s="564"/>
    </row>
    <row r="6" spans="2:9" ht="12.6" thickBot="1"/>
    <row r="7" spans="2:9" ht="35.25" customHeight="1" thickBot="1">
      <c r="B7" s="360" t="s">
        <v>631</v>
      </c>
      <c r="C7" s="145"/>
      <c r="D7" s="146"/>
      <c r="E7" s="569" t="s">
        <v>444</v>
      </c>
      <c r="F7" s="570"/>
    </row>
    <row r="8" spans="2:9">
      <c r="B8" s="147" t="s">
        <v>445</v>
      </c>
      <c r="C8" s="147" t="s">
        <v>446</v>
      </c>
      <c r="D8" s="147" t="s">
        <v>447</v>
      </c>
      <c r="E8" s="148" t="str">
        <f>+'NOTAS M-Q ACREED y CTAS A PAG'!B9</f>
        <v>Total al 31/12/2021</v>
      </c>
      <c r="F8" s="148" t="str">
        <f>+'NOTAS M-Q ACREED y CTAS A PAG'!B10</f>
        <v>Total al 31/12/2020</v>
      </c>
    </row>
    <row r="9" spans="2:9">
      <c r="B9" s="149" t="s">
        <v>633</v>
      </c>
      <c r="C9" s="149" t="s">
        <v>820</v>
      </c>
      <c r="D9" s="149" t="s">
        <v>821</v>
      </c>
      <c r="E9" s="150">
        <v>28520000</v>
      </c>
      <c r="F9" s="150">
        <v>0</v>
      </c>
    </row>
    <row r="10" spans="2:9">
      <c r="B10" s="491" t="str">
        <f>+'NOTAS M-Q ACREED y CTAS A PAG'!B20</f>
        <v>Ysaias López Gómez</v>
      </c>
      <c r="C10" s="491" t="str">
        <f>+'NOTAS M-Q ACREED y CTAS A PAG'!C20</f>
        <v>Sindico</v>
      </c>
      <c r="D10" s="491" t="str">
        <f>+'NOTAS M-Q ACREED y CTAS A PAG'!D20</f>
        <v>Honorarios Profesionales</v>
      </c>
      <c r="E10" s="150">
        <f>+'NOTAS M-Q ACREED y CTAS A PAG'!F20</f>
        <v>440000</v>
      </c>
      <c r="F10" s="150">
        <v>0</v>
      </c>
    </row>
    <row r="11" spans="2:9">
      <c r="B11" s="132" t="str">
        <f>+'NOTAS M-Q ACREED y CTAS A PAG'!B38</f>
        <v>Total al 31/12/2021</v>
      </c>
      <c r="C11" s="56"/>
      <c r="D11" s="149"/>
      <c r="E11" s="151">
        <f>SUM(E9:E10)</f>
        <v>28960000</v>
      </c>
      <c r="F11" s="152">
        <v>0</v>
      </c>
      <c r="G11" s="153"/>
      <c r="I11" s="153"/>
    </row>
    <row r="12" spans="2:9">
      <c r="B12" s="132" t="str">
        <f>+'NOTAS M-Q ACREED y CTAS A PAG'!B22</f>
        <v>Total al 31/12/2020</v>
      </c>
      <c r="C12" s="363">
        <v>0</v>
      </c>
      <c r="D12" s="363">
        <v>0</v>
      </c>
      <c r="E12" s="151">
        <v>0</v>
      </c>
      <c r="F12" s="151">
        <f>SUM(F9:F11)</f>
        <v>0</v>
      </c>
      <c r="I12" s="153"/>
    </row>
    <row r="13" spans="2:9">
      <c r="B13" s="136"/>
      <c r="C13" s="361"/>
      <c r="D13" s="361"/>
      <c r="E13" s="362"/>
      <c r="F13" s="362"/>
      <c r="I13" s="153"/>
    </row>
    <row r="14" spans="2:9" ht="12.6" thickBot="1"/>
    <row r="15" spans="2:9" ht="12.6" thickBot="1">
      <c r="B15" s="360" t="s">
        <v>632</v>
      </c>
      <c r="C15" s="145"/>
      <c r="D15" s="146"/>
      <c r="E15" s="569"/>
      <c r="F15" s="570"/>
      <c r="G15" s="360"/>
    </row>
    <row r="16" spans="2:9" ht="24">
      <c r="B16" s="40" t="s">
        <v>445</v>
      </c>
      <c r="C16" s="124" t="s">
        <v>446</v>
      </c>
      <c r="D16" s="124" t="s">
        <v>447</v>
      </c>
      <c r="E16" s="124" t="s">
        <v>448</v>
      </c>
      <c r="F16" s="124" t="s">
        <v>399</v>
      </c>
      <c r="G16" s="124" t="s">
        <v>449</v>
      </c>
    </row>
    <row r="17" spans="2:8">
      <c r="B17" s="489">
        <v>0</v>
      </c>
      <c r="C17" s="490">
        <v>0</v>
      </c>
      <c r="D17" s="490">
        <v>0</v>
      </c>
      <c r="E17" s="141">
        <v>0</v>
      </c>
      <c r="F17" s="141">
        <v>0</v>
      </c>
      <c r="G17" s="141">
        <v>0</v>
      </c>
    </row>
    <row r="18" spans="2:8">
      <c r="B18" s="132" t="str">
        <f>+B11</f>
        <v>Total al 31/12/2021</v>
      </c>
      <c r="C18" s="131">
        <v>0</v>
      </c>
      <c r="D18" s="131">
        <v>0</v>
      </c>
      <c r="E18" s="131">
        <v>0</v>
      </c>
      <c r="F18" s="131">
        <v>0</v>
      </c>
      <c r="G18" s="345">
        <v>0</v>
      </c>
    </row>
    <row r="19" spans="2:8">
      <c r="B19" s="132" t="str">
        <f>+B12</f>
        <v>Total al 31/12/2020</v>
      </c>
      <c r="C19" s="131">
        <v>0</v>
      </c>
      <c r="D19" s="131">
        <v>0</v>
      </c>
      <c r="E19" s="131">
        <v>0</v>
      </c>
      <c r="F19" s="131">
        <v>0</v>
      </c>
      <c r="G19" s="345">
        <v>0</v>
      </c>
      <c r="H19" s="144">
        <v>0</v>
      </c>
    </row>
  </sheetData>
  <autoFilter ref="B8:F12" xr:uid="{00000000-0009-0000-0000-000011000000}"/>
  <mergeCells count="4">
    <mergeCell ref="E7:F7"/>
    <mergeCell ref="B3:F3"/>
    <mergeCell ref="E15:F15"/>
    <mergeCell ref="B5:F5"/>
  </mergeCells>
  <pageMargins left="0.7" right="0.7" top="0.75" bottom="0.75" header="0.3" footer="0.3"/>
  <pageSetup paperSize="9" orientation="portrait" horizontalDpi="300" verticalDpi="30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C452C-C140-4884-B22C-056BBBA376DE}">
  <sheetPr>
    <tabColor rgb="FF002060"/>
  </sheetPr>
  <dimension ref="A1:O290"/>
  <sheetViews>
    <sheetView showGridLines="0" topLeftCell="A37" workbookViewId="0">
      <selection activeCell="C42" sqref="C42"/>
    </sheetView>
  </sheetViews>
  <sheetFormatPr baseColWidth="10" defaultColWidth="11.5546875" defaultRowHeight="12"/>
  <cols>
    <col min="1" max="1" width="4" style="103" customWidth="1"/>
    <col min="2" max="2" width="30.109375" style="103" customWidth="1"/>
    <col min="3" max="3" width="22.33203125" style="103" customWidth="1"/>
    <col min="4" max="4" width="20" style="103" bestFit="1" customWidth="1"/>
    <col min="5" max="5" width="35.33203125" style="103" customWidth="1"/>
    <col min="6" max="6" width="11.5546875" style="30"/>
    <col min="7" max="7" width="22.109375" style="30" customWidth="1"/>
    <col min="8" max="8" width="11.5546875" style="30"/>
    <col min="9" max="9" width="14.5546875" style="364" bestFit="1" customWidth="1"/>
    <col min="10" max="10" width="12" style="30" bestFit="1" customWidth="1"/>
    <col min="11" max="16384" width="11.5546875" style="30"/>
  </cols>
  <sheetData>
    <row r="1" spans="1:11" ht="55.2" customHeight="1">
      <c r="A1" s="338"/>
    </row>
    <row r="2" spans="1:11">
      <c r="A2" s="338"/>
    </row>
    <row r="3" spans="1:11">
      <c r="A3" s="365"/>
      <c r="B3" s="366" t="s">
        <v>550</v>
      </c>
      <c r="C3" s="365"/>
      <c r="D3" s="365"/>
      <c r="E3" s="365"/>
      <c r="F3" s="365"/>
      <c r="G3" s="365"/>
      <c r="H3" s="365"/>
      <c r="I3" s="365"/>
      <c r="J3" s="365"/>
      <c r="K3" s="365"/>
    </row>
    <row r="4" spans="1:11">
      <c r="A4" s="365"/>
      <c r="B4" s="365"/>
      <c r="C4" s="365"/>
      <c r="D4" s="365"/>
      <c r="E4" s="365"/>
      <c r="F4" s="365"/>
      <c r="G4" s="365"/>
      <c r="H4" s="365"/>
      <c r="I4" s="365"/>
      <c r="J4" s="365"/>
      <c r="K4" s="365"/>
    </row>
    <row r="5" spans="1:11" ht="20.399999999999999" customHeight="1">
      <c r="A5" s="365"/>
      <c r="B5" s="367" t="s">
        <v>551</v>
      </c>
      <c r="C5" s="365"/>
      <c r="D5" s="365"/>
      <c r="E5" s="365"/>
      <c r="F5" s="365"/>
      <c r="G5" s="365"/>
      <c r="H5" s="365"/>
      <c r="I5" s="365"/>
      <c r="J5" s="365"/>
      <c r="K5" s="365"/>
    </row>
    <row r="6" spans="1:11">
      <c r="A6" s="365"/>
      <c r="B6" s="365"/>
      <c r="C6" s="368" t="s">
        <v>552</v>
      </c>
      <c r="D6" s="365" t="s">
        <v>553</v>
      </c>
      <c r="E6" s="365"/>
      <c r="F6" s="365"/>
      <c r="G6" s="365"/>
      <c r="H6" s="365"/>
      <c r="I6" s="365"/>
      <c r="J6" s="365"/>
      <c r="K6" s="365"/>
    </row>
    <row r="7" spans="1:11">
      <c r="A7" s="365"/>
      <c r="B7" s="369"/>
      <c r="C7" s="365" t="s">
        <v>554</v>
      </c>
      <c r="D7" s="365" t="s">
        <v>555</v>
      </c>
      <c r="E7" s="369"/>
      <c r="F7" s="365"/>
      <c r="G7" s="365"/>
      <c r="H7" s="365"/>
      <c r="I7" s="365"/>
      <c r="J7" s="365"/>
      <c r="K7" s="365"/>
    </row>
    <row r="8" spans="1:11">
      <c r="A8" s="365"/>
      <c r="B8" s="369"/>
      <c r="C8" s="365" t="s">
        <v>556</v>
      </c>
      <c r="D8" s="379">
        <v>14822</v>
      </c>
      <c r="E8" s="369"/>
      <c r="F8" s="365"/>
      <c r="G8" s="365"/>
      <c r="H8" s="365"/>
      <c r="I8" s="365"/>
      <c r="J8" s="365"/>
      <c r="K8" s="365"/>
    </row>
    <row r="9" spans="1:11">
      <c r="A9" s="365"/>
      <c r="B9" s="369"/>
      <c r="C9" s="368" t="s">
        <v>557</v>
      </c>
      <c r="D9" s="365" t="s">
        <v>558</v>
      </c>
      <c r="E9" s="365"/>
      <c r="F9" s="365"/>
      <c r="G9" s="365"/>
      <c r="H9" s="365"/>
      <c r="I9" s="365"/>
      <c r="J9" s="365"/>
      <c r="K9" s="365"/>
    </row>
    <row r="10" spans="1:11">
      <c r="A10" s="365"/>
      <c r="B10" s="369"/>
      <c r="C10" s="365" t="s">
        <v>559</v>
      </c>
      <c r="D10" s="368" t="s">
        <v>715</v>
      </c>
      <c r="E10" s="365"/>
      <c r="F10" s="365"/>
      <c r="G10" s="365"/>
      <c r="H10" s="365"/>
      <c r="I10" s="365"/>
      <c r="J10" s="365"/>
      <c r="K10" s="365"/>
    </row>
    <row r="11" spans="1:11" ht="14.4" customHeight="1">
      <c r="A11" s="365"/>
      <c r="B11" s="369"/>
      <c r="C11" s="365" t="s">
        <v>560</v>
      </c>
      <c r="D11" s="370" t="s">
        <v>561</v>
      </c>
      <c r="E11" s="365"/>
      <c r="F11" s="365"/>
      <c r="G11" s="365"/>
      <c r="H11" s="365"/>
      <c r="I11" s="365"/>
      <c r="J11" s="365"/>
      <c r="K11" s="365"/>
    </row>
    <row r="12" spans="1:11">
      <c r="A12" s="365"/>
      <c r="B12" s="369"/>
      <c r="C12" s="365" t="s">
        <v>562</v>
      </c>
      <c r="D12" s="370" t="s">
        <v>563</v>
      </c>
      <c r="E12" s="365"/>
      <c r="F12" s="365"/>
      <c r="G12" s="365"/>
      <c r="H12" s="365"/>
      <c r="I12" s="365"/>
      <c r="J12" s="365"/>
      <c r="K12" s="365"/>
    </row>
    <row r="13" spans="1:11">
      <c r="A13" s="365"/>
      <c r="B13" s="369"/>
      <c r="C13" s="365" t="s">
        <v>564</v>
      </c>
      <c r="D13" s="365" t="s">
        <v>558</v>
      </c>
      <c r="E13" s="365"/>
      <c r="F13" s="365"/>
      <c r="G13" s="365"/>
      <c r="H13" s="365"/>
      <c r="I13" s="365"/>
      <c r="J13" s="365"/>
      <c r="K13" s="365"/>
    </row>
    <row r="14" spans="1:11" ht="20.399999999999999" customHeight="1">
      <c r="A14" s="365"/>
      <c r="B14" s="365"/>
      <c r="C14" s="365"/>
      <c r="D14" s="365"/>
      <c r="E14" s="365"/>
      <c r="F14" s="365"/>
      <c r="G14" s="365"/>
      <c r="H14" s="365"/>
      <c r="I14" s="365"/>
      <c r="J14" s="365"/>
      <c r="K14" s="365"/>
    </row>
    <row r="15" spans="1:11" ht="20.399999999999999" customHeight="1">
      <c r="A15" s="365"/>
      <c r="B15" s="371" t="s">
        <v>565</v>
      </c>
      <c r="C15" s="365"/>
      <c r="D15" s="365"/>
      <c r="E15" s="365"/>
      <c r="F15" s="365"/>
      <c r="G15" s="365"/>
      <c r="H15" s="365"/>
      <c r="I15" s="365"/>
      <c r="J15" s="365"/>
      <c r="K15" s="365"/>
    </row>
    <row r="16" spans="1:11">
      <c r="A16" s="365"/>
      <c r="B16" s="365"/>
      <c r="C16" s="446" t="s">
        <v>566</v>
      </c>
      <c r="D16" s="365"/>
      <c r="E16" s="365"/>
      <c r="F16" s="365"/>
      <c r="G16" s="365"/>
      <c r="H16" s="365"/>
      <c r="I16" s="365"/>
      <c r="J16" s="365"/>
      <c r="K16" s="365"/>
    </row>
    <row r="17" spans="1:11">
      <c r="A17" s="365"/>
      <c r="B17" s="365"/>
      <c r="C17" s="446" t="s">
        <v>567</v>
      </c>
      <c r="D17" s="365"/>
      <c r="E17" s="365"/>
      <c r="F17" s="365"/>
      <c r="G17" s="365"/>
      <c r="H17" s="365"/>
      <c r="I17" s="365"/>
      <c r="J17" s="365"/>
      <c r="K17" s="365"/>
    </row>
    <row r="18" spans="1:11">
      <c r="A18" s="365"/>
      <c r="B18" s="365"/>
      <c r="C18" s="365"/>
      <c r="D18" s="365"/>
      <c r="E18" s="365"/>
      <c r="F18" s="365"/>
      <c r="G18" s="365"/>
      <c r="H18" s="365"/>
      <c r="I18" s="365"/>
      <c r="J18" s="365"/>
      <c r="K18" s="365"/>
    </row>
    <row r="19" spans="1:11">
      <c r="A19" s="365"/>
      <c r="B19" s="371" t="s">
        <v>568</v>
      </c>
      <c r="C19" s="365"/>
      <c r="D19" s="365"/>
      <c r="E19" s="365"/>
      <c r="F19" s="365"/>
      <c r="G19" s="365"/>
      <c r="H19" s="365"/>
      <c r="I19" s="365"/>
      <c r="J19" s="365"/>
      <c r="K19" s="365"/>
    </row>
    <row r="20" spans="1:11">
      <c r="A20" s="365"/>
      <c r="B20" s="365"/>
      <c r="C20" s="365"/>
      <c r="D20" s="365"/>
      <c r="E20" s="365"/>
      <c r="F20" s="365"/>
      <c r="G20" s="365"/>
      <c r="H20" s="365"/>
      <c r="I20" s="365"/>
      <c r="J20" s="365"/>
      <c r="K20" s="365"/>
    </row>
    <row r="21" spans="1:11">
      <c r="A21" s="365"/>
      <c r="B21" s="365"/>
      <c r="C21" s="415" t="s">
        <v>569</v>
      </c>
      <c r="D21" s="507" t="s">
        <v>570</v>
      </c>
      <c r="E21" s="507"/>
      <c r="F21" s="507"/>
      <c r="G21" s="365"/>
      <c r="H21" s="365"/>
      <c r="I21" s="365"/>
      <c r="J21" s="365"/>
      <c r="K21" s="365"/>
    </row>
    <row r="22" spans="1:11">
      <c r="A22" s="365"/>
      <c r="B22" s="365"/>
      <c r="C22" s="372" t="s">
        <v>571</v>
      </c>
      <c r="D22" s="499" t="s">
        <v>572</v>
      </c>
      <c r="E22" s="499"/>
      <c r="F22" s="499"/>
      <c r="G22" s="365"/>
      <c r="H22" s="365"/>
      <c r="I22" s="365"/>
      <c r="J22" s="365"/>
      <c r="K22" s="365"/>
    </row>
    <row r="23" spans="1:11">
      <c r="A23" s="365"/>
      <c r="B23" s="365"/>
      <c r="C23" s="372" t="s">
        <v>573</v>
      </c>
      <c r="D23" s="499" t="s">
        <v>574</v>
      </c>
      <c r="E23" s="499"/>
      <c r="F23" s="499"/>
      <c r="G23" s="365"/>
      <c r="H23" s="365"/>
      <c r="I23" s="365"/>
      <c r="J23" s="365"/>
      <c r="K23" s="365"/>
    </row>
    <row r="24" spans="1:11">
      <c r="A24" s="365"/>
      <c r="B24" s="365"/>
      <c r="C24" s="372" t="s">
        <v>575</v>
      </c>
      <c r="D24" s="499" t="s">
        <v>576</v>
      </c>
      <c r="E24" s="499"/>
      <c r="F24" s="499"/>
      <c r="G24" s="365"/>
      <c r="H24" s="365"/>
      <c r="I24" s="365"/>
      <c r="J24" s="365"/>
      <c r="K24" s="365"/>
    </row>
    <row r="25" spans="1:11">
      <c r="A25" s="365"/>
      <c r="B25" s="365"/>
      <c r="C25" s="372" t="s">
        <v>575</v>
      </c>
      <c r="D25" s="499" t="s">
        <v>577</v>
      </c>
      <c r="E25" s="499"/>
      <c r="F25" s="499"/>
      <c r="G25" s="365"/>
      <c r="H25" s="365"/>
      <c r="I25" s="365"/>
      <c r="J25" s="365"/>
      <c r="K25" s="365"/>
    </row>
    <row r="26" spans="1:11">
      <c r="A26" s="365"/>
      <c r="B26" s="365"/>
      <c r="C26" s="372" t="s">
        <v>575</v>
      </c>
      <c r="D26" s="499" t="s">
        <v>578</v>
      </c>
      <c r="E26" s="499"/>
      <c r="F26" s="499"/>
      <c r="G26" s="365"/>
      <c r="H26" s="365"/>
      <c r="I26" s="365"/>
      <c r="J26" s="365"/>
      <c r="K26" s="365"/>
    </row>
    <row r="27" spans="1:11">
      <c r="A27" s="365"/>
      <c r="B27" s="365"/>
      <c r="C27" s="372" t="s">
        <v>714</v>
      </c>
      <c r="D27" s="499" t="s">
        <v>713</v>
      </c>
      <c r="E27" s="499"/>
      <c r="F27" s="499"/>
      <c r="G27" s="365"/>
      <c r="H27" s="365"/>
      <c r="I27" s="365"/>
      <c r="J27" s="365"/>
      <c r="K27" s="365"/>
    </row>
    <row r="28" spans="1:11">
      <c r="A28" s="365"/>
      <c r="B28" s="365"/>
      <c r="C28" s="372" t="s">
        <v>579</v>
      </c>
      <c r="D28" s="499" t="s">
        <v>580</v>
      </c>
      <c r="E28" s="499"/>
      <c r="F28" s="499"/>
      <c r="G28" s="365"/>
      <c r="H28" s="365"/>
      <c r="I28" s="365"/>
      <c r="J28" s="365"/>
      <c r="K28" s="365"/>
    </row>
    <row r="29" spans="1:11">
      <c r="A29" s="365"/>
      <c r="B29" s="365"/>
      <c r="C29" s="365"/>
      <c r="D29" s="365"/>
      <c r="E29" s="365"/>
      <c r="F29" s="365"/>
      <c r="G29" s="365"/>
      <c r="H29" s="365"/>
      <c r="I29" s="365"/>
      <c r="J29" s="365"/>
      <c r="K29" s="365"/>
    </row>
    <row r="30" spans="1:11">
      <c r="A30" s="365"/>
      <c r="B30" s="371" t="s">
        <v>581</v>
      </c>
      <c r="C30" s="365"/>
      <c r="D30" s="365"/>
      <c r="E30" s="365"/>
      <c r="F30" s="365"/>
      <c r="G30" s="365"/>
      <c r="H30" s="365"/>
      <c r="I30" s="365"/>
      <c r="J30" s="365"/>
      <c r="K30" s="365"/>
    </row>
    <row r="31" spans="1:11">
      <c r="A31" s="365"/>
      <c r="B31" s="365"/>
      <c r="C31" s="365" t="s">
        <v>582</v>
      </c>
      <c r="D31" s="365"/>
      <c r="E31" s="365"/>
      <c r="F31" s="365"/>
      <c r="G31" s="365"/>
      <c r="H31" s="365"/>
      <c r="I31" s="365"/>
      <c r="J31" s="365"/>
      <c r="K31" s="365"/>
    </row>
    <row r="32" spans="1:11">
      <c r="A32" s="365"/>
      <c r="B32" s="365"/>
      <c r="C32" s="365" t="s">
        <v>583</v>
      </c>
      <c r="D32" s="365"/>
      <c r="E32" s="365"/>
      <c r="F32" s="365"/>
      <c r="G32" s="365"/>
      <c r="H32" s="365"/>
      <c r="I32" s="365"/>
      <c r="J32" s="365"/>
      <c r="K32" s="365"/>
    </row>
    <row r="33" spans="1:11">
      <c r="A33" s="365"/>
      <c r="B33" s="365"/>
      <c r="C33" s="365" t="s">
        <v>584</v>
      </c>
      <c r="D33" s="365"/>
      <c r="E33" s="365"/>
      <c r="F33" s="365"/>
      <c r="G33" s="365"/>
      <c r="H33" s="365"/>
      <c r="I33" s="365"/>
      <c r="J33" s="365"/>
      <c r="K33" s="365"/>
    </row>
    <row r="34" spans="1:11">
      <c r="A34" s="365"/>
      <c r="B34" s="365"/>
      <c r="C34" s="365" t="s">
        <v>585</v>
      </c>
      <c r="D34" s="365"/>
      <c r="E34" s="365"/>
      <c r="F34" s="365"/>
      <c r="G34" s="365"/>
      <c r="H34" s="365"/>
      <c r="I34" s="365"/>
      <c r="J34" s="365"/>
      <c r="K34" s="365"/>
    </row>
    <row r="35" spans="1:11">
      <c r="A35" s="365"/>
      <c r="B35" s="365"/>
      <c r="C35" s="365" t="s">
        <v>712</v>
      </c>
      <c r="D35" s="365"/>
      <c r="E35" s="365"/>
      <c r="F35" s="365"/>
      <c r="G35" s="365"/>
      <c r="H35" s="365"/>
      <c r="I35" s="365"/>
      <c r="J35" s="365"/>
      <c r="K35" s="365"/>
    </row>
    <row r="36" spans="1:11">
      <c r="A36" s="365"/>
      <c r="B36" s="365"/>
      <c r="C36" s="365" t="s">
        <v>586</v>
      </c>
      <c r="D36" s="365"/>
      <c r="E36" s="365"/>
      <c r="F36" s="365"/>
      <c r="G36" s="365"/>
      <c r="H36" s="365"/>
      <c r="I36" s="365"/>
      <c r="J36" s="365"/>
      <c r="K36" s="365"/>
    </row>
    <row r="37" spans="1:11">
      <c r="A37" s="365"/>
      <c r="B37" s="365"/>
      <c r="C37" s="365"/>
      <c r="D37" s="365"/>
      <c r="E37" s="365"/>
      <c r="F37" s="365"/>
      <c r="G37" s="365"/>
      <c r="H37" s="365"/>
      <c r="I37" s="365"/>
      <c r="J37" s="365"/>
      <c r="K37" s="365"/>
    </row>
    <row r="38" spans="1:11">
      <c r="A38" s="365"/>
      <c r="B38" s="365"/>
      <c r="C38" s="500" t="s">
        <v>587</v>
      </c>
      <c r="D38" s="500"/>
      <c r="E38" s="500"/>
      <c r="F38" s="365"/>
      <c r="G38" s="365"/>
      <c r="H38" s="365"/>
      <c r="I38" s="365"/>
      <c r="J38" s="365"/>
      <c r="K38" s="365"/>
    </row>
    <row r="39" spans="1:11" ht="48">
      <c r="A39" s="373" t="s">
        <v>588</v>
      </c>
      <c r="B39" s="373" t="s">
        <v>589</v>
      </c>
      <c r="C39" s="373" t="s">
        <v>590</v>
      </c>
      <c r="D39" s="373" t="s">
        <v>591</v>
      </c>
      <c r="E39" s="373" t="s">
        <v>592</v>
      </c>
      <c r="F39" s="374" t="s">
        <v>593</v>
      </c>
      <c r="G39" s="374" t="s">
        <v>594</v>
      </c>
      <c r="H39" s="374" t="s">
        <v>595</v>
      </c>
      <c r="I39" s="375" t="s">
        <v>596</v>
      </c>
      <c r="J39" s="365"/>
      <c r="K39" s="365"/>
    </row>
    <row r="40" spans="1:11" s="447" customFormat="1">
      <c r="A40" s="492">
        <v>1</v>
      </c>
      <c r="B40" s="492" t="s">
        <v>597</v>
      </c>
      <c r="C40" s="496" t="s">
        <v>598</v>
      </c>
      <c r="D40" s="443" t="s">
        <v>711</v>
      </c>
      <c r="E40" s="441">
        <v>2855</v>
      </c>
      <c r="F40" s="441" t="s">
        <v>599</v>
      </c>
      <c r="G40" s="441" t="s">
        <v>600</v>
      </c>
      <c r="H40" s="497">
        <v>2855000000</v>
      </c>
      <c r="I40" s="445">
        <f t="shared" ref="I40:I48" si="0">+H40/$H$49</f>
        <v>0.84317779090372125</v>
      </c>
      <c r="J40" s="446"/>
      <c r="K40" s="446"/>
    </row>
    <row r="41" spans="1:11">
      <c r="A41" s="38">
        <v>2</v>
      </c>
      <c r="B41" s="38" t="s">
        <v>572</v>
      </c>
      <c r="C41" s="376" t="s">
        <v>598</v>
      </c>
      <c r="D41" s="348" t="s">
        <v>601</v>
      </c>
      <c r="E41" s="377">
        <v>181</v>
      </c>
      <c r="F41" s="377" t="s">
        <v>599</v>
      </c>
      <c r="G41" s="377" t="s">
        <v>600</v>
      </c>
      <c r="H41" s="183">
        <v>181000000</v>
      </c>
      <c r="I41" s="378">
        <f t="shared" si="0"/>
        <v>5.3455404607206145E-2</v>
      </c>
      <c r="J41" s="365"/>
      <c r="K41" s="365"/>
    </row>
    <row r="42" spans="1:11">
      <c r="A42" s="38">
        <v>3</v>
      </c>
      <c r="B42" s="38" t="s">
        <v>574</v>
      </c>
      <c r="C42" s="376" t="s">
        <v>598</v>
      </c>
      <c r="D42" s="348" t="s">
        <v>602</v>
      </c>
      <c r="E42" s="377">
        <v>50</v>
      </c>
      <c r="F42" s="377" t="s">
        <v>599</v>
      </c>
      <c r="G42" s="377" t="s">
        <v>600</v>
      </c>
      <c r="H42" s="183">
        <v>50000000</v>
      </c>
      <c r="I42" s="378">
        <f t="shared" si="0"/>
        <v>1.4766686355581808E-2</v>
      </c>
      <c r="J42" s="365"/>
      <c r="K42" s="365"/>
    </row>
    <row r="43" spans="1:11">
      <c r="A43" s="38">
        <v>4</v>
      </c>
      <c r="B43" s="38" t="s">
        <v>576</v>
      </c>
      <c r="C43" s="376" t="s">
        <v>598</v>
      </c>
      <c r="D43" s="348" t="s">
        <v>603</v>
      </c>
      <c r="E43" s="377">
        <v>50</v>
      </c>
      <c r="F43" s="377" t="s">
        <v>599</v>
      </c>
      <c r="G43" s="377" t="s">
        <v>600</v>
      </c>
      <c r="H43" s="183">
        <v>50000000</v>
      </c>
      <c r="I43" s="378">
        <f t="shared" si="0"/>
        <v>1.4766686355581808E-2</v>
      </c>
      <c r="J43" s="365"/>
      <c r="K43" s="365"/>
    </row>
    <row r="44" spans="1:11">
      <c r="A44" s="38">
        <v>5</v>
      </c>
      <c r="B44" s="38" t="s">
        <v>539</v>
      </c>
      <c r="C44" s="376" t="s">
        <v>598</v>
      </c>
      <c r="D44" s="348" t="s">
        <v>604</v>
      </c>
      <c r="E44" s="377">
        <v>50</v>
      </c>
      <c r="F44" s="377" t="s">
        <v>599</v>
      </c>
      <c r="G44" s="377" t="s">
        <v>600</v>
      </c>
      <c r="H44" s="183">
        <v>50000000</v>
      </c>
      <c r="I44" s="378">
        <f t="shared" si="0"/>
        <v>1.4766686355581808E-2</v>
      </c>
      <c r="J44" s="365"/>
      <c r="K44" s="365"/>
    </row>
    <row r="45" spans="1:11">
      <c r="A45" s="38">
        <v>6</v>
      </c>
      <c r="B45" s="38" t="s">
        <v>605</v>
      </c>
      <c r="C45" s="376" t="s">
        <v>598</v>
      </c>
      <c r="D45" s="348" t="s">
        <v>606</v>
      </c>
      <c r="E45" s="377">
        <v>50</v>
      </c>
      <c r="F45" s="377" t="s">
        <v>599</v>
      </c>
      <c r="G45" s="377" t="s">
        <v>600</v>
      </c>
      <c r="H45" s="183">
        <v>50000000</v>
      </c>
      <c r="I45" s="378">
        <f t="shared" si="0"/>
        <v>1.4766686355581808E-2</v>
      </c>
      <c r="J45" s="365"/>
      <c r="K45" s="365"/>
    </row>
    <row r="46" spans="1:11">
      <c r="A46" s="38">
        <v>7</v>
      </c>
      <c r="B46" s="38" t="s">
        <v>607</v>
      </c>
      <c r="C46" s="376" t="s">
        <v>598</v>
      </c>
      <c r="D46" s="348" t="s">
        <v>608</v>
      </c>
      <c r="E46" s="377">
        <v>50</v>
      </c>
      <c r="F46" s="377" t="s">
        <v>599</v>
      </c>
      <c r="G46" s="377" t="s">
        <v>600</v>
      </c>
      <c r="H46" s="183">
        <v>50000000</v>
      </c>
      <c r="I46" s="378">
        <f t="shared" si="0"/>
        <v>1.4766686355581808E-2</v>
      </c>
      <c r="J46" s="365"/>
      <c r="K46" s="365"/>
    </row>
    <row r="47" spans="1:11">
      <c r="A47" s="38">
        <v>8</v>
      </c>
      <c r="B47" s="38" t="s">
        <v>577</v>
      </c>
      <c r="C47" s="376" t="s">
        <v>598</v>
      </c>
      <c r="D47" s="348" t="s">
        <v>709</v>
      </c>
      <c r="E47" s="377">
        <v>50</v>
      </c>
      <c r="F47" s="377" t="s">
        <v>599</v>
      </c>
      <c r="G47" s="377" t="s">
        <v>600</v>
      </c>
      <c r="H47" s="183">
        <v>50000000</v>
      </c>
      <c r="I47" s="378">
        <f t="shared" si="0"/>
        <v>1.4766686355581808E-2</v>
      </c>
      <c r="J47" s="365"/>
      <c r="K47" s="365"/>
    </row>
    <row r="48" spans="1:11">
      <c r="A48" s="38">
        <v>9</v>
      </c>
      <c r="B48" s="38" t="s">
        <v>609</v>
      </c>
      <c r="C48" s="376" t="s">
        <v>598</v>
      </c>
      <c r="D48" s="348" t="s">
        <v>610</v>
      </c>
      <c r="E48" s="377">
        <v>50</v>
      </c>
      <c r="F48" s="377" t="s">
        <v>599</v>
      </c>
      <c r="G48" s="377" t="s">
        <v>600</v>
      </c>
      <c r="H48" s="183">
        <v>50000000</v>
      </c>
      <c r="I48" s="378">
        <f t="shared" si="0"/>
        <v>1.4766686355581808E-2</v>
      </c>
      <c r="J48" s="365"/>
      <c r="K48" s="365"/>
    </row>
    <row r="49" spans="1:14">
      <c r="A49" s="365"/>
      <c r="B49" s="365"/>
      <c r="C49" s="365"/>
      <c r="D49" s="365"/>
      <c r="E49" s="365"/>
      <c r="F49" s="365"/>
      <c r="G49" s="365"/>
      <c r="H49" s="435">
        <f>SUM(H40:H48)</f>
        <v>3386000000</v>
      </c>
      <c r="I49" s="365"/>
      <c r="J49" s="365"/>
      <c r="K49" s="365"/>
    </row>
    <row r="50" spans="1:14">
      <c r="A50" s="365"/>
      <c r="B50" s="365"/>
      <c r="C50" s="500" t="s">
        <v>611</v>
      </c>
      <c r="D50" s="500"/>
      <c r="E50" s="500"/>
      <c r="F50" s="365"/>
      <c r="G50" s="365"/>
      <c r="H50" s="365"/>
      <c r="I50" s="365"/>
      <c r="J50" s="365"/>
      <c r="K50" s="365"/>
    </row>
    <row r="51" spans="1:14" ht="26.4" customHeight="1">
      <c r="A51" s="373" t="s">
        <v>588</v>
      </c>
      <c r="B51" s="501" t="s">
        <v>589</v>
      </c>
      <c r="C51" s="502"/>
      <c r="D51" s="373" t="s">
        <v>590</v>
      </c>
      <c r="E51" s="373" t="s">
        <v>591</v>
      </c>
      <c r="F51" s="373" t="s">
        <v>592</v>
      </c>
      <c r="G51" s="374" t="s">
        <v>593</v>
      </c>
      <c r="H51" s="374" t="s">
        <v>594</v>
      </c>
      <c r="I51" s="374" t="s">
        <v>595</v>
      </c>
      <c r="J51" s="375" t="s">
        <v>612</v>
      </c>
      <c r="K51" s="365"/>
    </row>
    <row r="52" spans="1:14" s="447" customFormat="1">
      <c r="A52" s="441">
        <v>1</v>
      </c>
      <c r="B52" s="503" t="s">
        <v>597</v>
      </c>
      <c r="C52" s="504"/>
      <c r="D52" s="442" t="s">
        <v>598</v>
      </c>
      <c r="E52" s="443" t="s">
        <v>710</v>
      </c>
      <c r="F52" s="441">
        <v>4450</v>
      </c>
      <c r="G52" s="441" t="s">
        <v>599</v>
      </c>
      <c r="H52" s="441" t="s">
        <v>600</v>
      </c>
      <c r="I52" s="444">
        <v>4450000000</v>
      </c>
      <c r="J52" s="445">
        <v>0.89</v>
      </c>
      <c r="K52" s="446"/>
    </row>
    <row r="53" spans="1:14">
      <c r="A53" s="377">
        <v>2</v>
      </c>
      <c r="B53" s="505" t="s">
        <v>572</v>
      </c>
      <c r="C53" s="506"/>
      <c r="D53" s="376" t="s">
        <v>598</v>
      </c>
      <c r="E53" s="348" t="s">
        <v>613</v>
      </c>
      <c r="F53" s="377">
        <v>200</v>
      </c>
      <c r="G53" s="377" t="s">
        <v>599</v>
      </c>
      <c r="H53" s="377" t="s">
        <v>600</v>
      </c>
      <c r="I53" s="183">
        <v>200000000</v>
      </c>
      <c r="J53" s="378">
        <v>0.04</v>
      </c>
      <c r="K53" s="365"/>
    </row>
    <row r="54" spans="1:14">
      <c r="A54" s="377">
        <v>3</v>
      </c>
      <c r="B54" s="505" t="s">
        <v>574</v>
      </c>
      <c r="C54" s="506"/>
      <c r="D54" s="376" t="s">
        <v>598</v>
      </c>
      <c r="E54" s="348" t="s">
        <v>602</v>
      </c>
      <c r="F54" s="377">
        <v>50</v>
      </c>
      <c r="G54" s="377" t="s">
        <v>599</v>
      </c>
      <c r="H54" s="377" t="s">
        <v>600</v>
      </c>
      <c r="I54" s="183">
        <v>50000000</v>
      </c>
      <c r="J54" s="378">
        <v>0.01</v>
      </c>
      <c r="K54" s="365"/>
    </row>
    <row r="55" spans="1:14">
      <c r="A55" s="377">
        <v>4</v>
      </c>
      <c r="B55" s="505" t="s">
        <v>576</v>
      </c>
      <c r="C55" s="506"/>
      <c r="D55" s="376" t="s">
        <v>598</v>
      </c>
      <c r="E55" s="348" t="s">
        <v>603</v>
      </c>
      <c r="F55" s="377">
        <v>50</v>
      </c>
      <c r="G55" s="377" t="s">
        <v>599</v>
      </c>
      <c r="H55" s="377" t="s">
        <v>600</v>
      </c>
      <c r="I55" s="183">
        <v>50000000</v>
      </c>
      <c r="J55" s="378">
        <v>0.01</v>
      </c>
      <c r="K55" s="365"/>
    </row>
    <row r="56" spans="1:14">
      <c r="A56" s="377">
        <v>5</v>
      </c>
      <c r="B56" s="505" t="s">
        <v>539</v>
      </c>
      <c r="C56" s="506"/>
      <c r="D56" s="376" t="s">
        <v>598</v>
      </c>
      <c r="E56" s="348" t="s">
        <v>604</v>
      </c>
      <c r="F56" s="377">
        <v>50</v>
      </c>
      <c r="G56" s="377" t="s">
        <v>599</v>
      </c>
      <c r="H56" s="377" t="s">
        <v>600</v>
      </c>
      <c r="I56" s="183">
        <v>50000000</v>
      </c>
      <c r="J56" s="378">
        <v>0.01</v>
      </c>
      <c r="K56" s="365"/>
    </row>
    <row r="57" spans="1:14">
      <c r="A57" s="377">
        <v>6</v>
      </c>
      <c r="B57" s="505" t="s">
        <v>605</v>
      </c>
      <c r="C57" s="506"/>
      <c r="D57" s="376" t="s">
        <v>598</v>
      </c>
      <c r="E57" s="348" t="s">
        <v>606</v>
      </c>
      <c r="F57" s="377">
        <v>50</v>
      </c>
      <c r="G57" s="377" t="s">
        <v>599</v>
      </c>
      <c r="H57" s="377" t="s">
        <v>600</v>
      </c>
      <c r="I57" s="183">
        <v>50000000</v>
      </c>
      <c r="J57" s="378">
        <v>0.01</v>
      </c>
      <c r="K57" s="365"/>
    </row>
    <row r="58" spans="1:14">
      <c r="A58" s="377">
        <v>7</v>
      </c>
      <c r="B58" s="505" t="s">
        <v>607</v>
      </c>
      <c r="C58" s="506"/>
      <c r="D58" s="376" t="s">
        <v>598</v>
      </c>
      <c r="E58" s="348" t="s">
        <v>608</v>
      </c>
      <c r="F58" s="377">
        <v>50</v>
      </c>
      <c r="G58" s="377" t="s">
        <v>599</v>
      </c>
      <c r="H58" s="377" t="s">
        <v>600</v>
      </c>
      <c r="I58" s="183">
        <v>50000000</v>
      </c>
      <c r="J58" s="378">
        <v>0.01</v>
      </c>
      <c r="K58" s="365"/>
    </row>
    <row r="59" spans="1:14">
      <c r="A59" s="377">
        <v>8</v>
      </c>
      <c r="B59" s="499" t="s">
        <v>577</v>
      </c>
      <c r="C59" s="499"/>
      <c r="D59" s="376" t="s">
        <v>598</v>
      </c>
      <c r="E59" s="348" t="s">
        <v>709</v>
      </c>
      <c r="F59" s="377">
        <v>50</v>
      </c>
      <c r="G59" s="377" t="s">
        <v>599</v>
      </c>
      <c r="H59" s="377" t="s">
        <v>600</v>
      </c>
      <c r="I59" s="183">
        <v>50000000</v>
      </c>
      <c r="J59" s="378">
        <v>0.01</v>
      </c>
      <c r="K59" s="365"/>
    </row>
    <row r="60" spans="1:14">
      <c r="A60" s="377">
        <v>9</v>
      </c>
      <c r="B60" s="499" t="s">
        <v>609</v>
      </c>
      <c r="C60" s="499"/>
      <c r="D60" s="376" t="s">
        <v>598</v>
      </c>
      <c r="E60" s="348" t="s">
        <v>610</v>
      </c>
      <c r="F60" s="377">
        <v>50</v>
      </c>
      <c r="G60" s="377" t="s">
        <v>599</v>
      </c>
      <c r="H60" s="377" t="s">
        <v>600</v>
      </c>
      <c r="I60" s="183">
        <v>50000000</v>
      </c>
      <c r="J60" s="378">
        <v>0.01</v>
      </c>
      <c r="K60" s="365"/>
    </row>
    <row r="63" spans="1:14" ht="14.4">
      <c r="B63" s="365" t="s">
        <v>842</v>
      </c>
      <c r="C63"/>
      <c r="D63"/>
      <c r="E63"/>
      <c r="F63"/>
      <c r="G63"/>
      <c r="H63"/>
      <c r="I63"/>
      <c r="J63"/>
      <c r="K63"/>
      <c r="L63"/>
      <c r="M63"/>
      <c r="N63"/>
    </row>
    <row r="64" spans="1:14" ht="15">
      <c r="A64" s="440"/>
      <c r="B64" s="440"/>
      <c r="C64" s="440"/>
      <c r="D64" s="440"/>
      <c r="E64" s="440"/>
      <c r="F64" s="440"/>
      <c r="G64" s="440"/>
      <c r="H64" s="440"/>
      <c r="I64" s="440"/>
      <c r="J64" s="440"/>
      <c r="K64" s="440"/>
      <c r="L64" s="440"/>
      <c r="M64" s="440"/>
      <c r="N64" s="440"/>
    </row>
    <row r="65" spans="1:15" ht="48">
      <c r="A65" s="30"/>
      <c r="B65" s="459" t="s">
        <v>757</v>
      </c>
      <c r="C65" s="460" t="s">
        <v>758</v>
      </c>
      <c r="D65" s="461" t="s">
        <v>759</v>
      </c>
      <c r="E65" s="459" t="s">
        <v>623</v>
      </c>
      <c r="F65" s="459" t="s">
        <v>760</v>
      </c>
      <c r="G65" s="459" t="s">
        <v>761</v>
      </c>
      <c r="H65" s="459" t="s">
        <v>762</v>
      </c>
      <c r="I65" s="459" t="s">
        <v>763</v>
      </c>
      <c r="J65" s="459" t="s">
        <v>764</v>
      </c>
      <c r="K65" s="462" t="s">
        <v>765</v>
      </c>
      <c r="L65" s="459" t="s">
        <v>766</v>
      </c>
      <c r="M65" s="463" t="s">
        <v>767</v>
      </c>
      <c r="N65" s="464" t="s">
        <v>768</v>
      </c>
      <c r="O65" s="459" t="s">
        <v>769</v>
      </c>
    </row>
    <row r="66" spans="1:15">
      <c r="A66" s="30"/>
      <c r="B66" s="448" t="s">
        <v>770</v>
      </c>
      <c r="C66" s="449">
        <v>2040166</v>
      </c>
      <c r="D66" s="458">
        <v>0</v>
      </c>
      <c r="E66" s="450" t="s">
        <v>771</v>
      </c>
      <c r="F66" s="448" t="s">
        <v>772</v>
      </c>
      <c r="G66" s="448" t="s">
        <v>773</v>
      </c>
      <c r="H66" s="451">
        <v>29336</v>
      </c>
      <c r="I66" s="448" t="s">
        <v>774</v>
      </c>
      <c r="J66" s="38" t="s">
        <v>775</v>
      </c>
      <c r="K66" s="452">
        <v>0.44</v>
      </c>
      <c r="L66" s="453">
        <v>0.44</v>
      </c>
      <c r="M66" s="38"/>
      <c r="N66" s="38" t="s">
        <v>776</v>
      </c>
      <c r="O66" s="454">
        <v>44273</v>
      </c>
    </row>
    <row r="67" spans="1:15">
      <c r="A67" s="30"/>
      <c r="B67" s="448" t="s">
        <v>777</v>
      </c>
      <c r="C67" s="449">
        <v>657266</v>
      </c>
      <c r="D67" s="458">
        <v>0</v>
      </c>
      <c r="E67" s="450" t="s">
        <v>778</v>
      </c>
      <c r="F67" s="448" t="s">
        <v>772</v>
      </c>
      <c r="G67" s="448" t="s">
        <v>773</v>
      </c>
      <c r="H67" s="451">
        <v>24576</v>
      </c>
      <c r="I67" s="448" t="s">
        <v>779</v>
      </c>
      <c r="J67" s="38" t="s">
        <v>775</v>
      </c>
      <c r="K67" s="455">
        <v>0.22</v>
      </c>
      <c r="L67" s="453">
        <v>0.22</v>
      </c>
      <c r="M67" s="38"/>
      <c r="N67" s="38" t="s">
        <v>776</v>
      </c>
      <c r="O67" s="454">
        <v>44273</v>
      </c>
    </row>
    <row r="68" spans="1:15">
      <c r="A68" s="30"/>
      <c r="B68" s="448" t="s">
        <v>780</v>
      </c>
      <c r="C68" s="449">
        <v>2040165</v>
      </c>
      <c r="D68" s="458">
        <v>0</v>
      </c>
      <c r="E68" s="450" t="s">
        <v>781</v>
      </c>
      <c r="F68" s="448" t="s">
        <v>772</v>
      </c>
      <c r="G68" s="448" t="s">
        <v>773</v>
      </c>
      <c r="H68" s="451">
        <v>28814</v>
      </c>
      <c r="I68" s="448" t="s">
        <v>782</v>
      </c>
      <c r="J68" s="38" t="s">
        <v>775</v>
      </c>
      <c r="K68" s="452">
        <v>0.22</v>
      </c>
      <c r="L68" s="453">
        <v>0.22</v>
      </c>
      <c r="M68" s="38"/>
      <c r="N68" s="38" t="s">
        <v>776</v>
      </c>
      <c r="O68" s="454">
        <v>44273</v>
      </c>
    </row>
    <row r="69" spans="1:15">
      <c r="A69" s="30"/>
      <c r="B69" s="38" t="s">
        <v>783</v>
      </c>
      <c r="C69" s="449">
        <v>2301850</v>
      </c>
      <c r="D69" s="182">
        <v>0</v>
      </c>
      <c r="E69" s="448" t="s">
        <v>784</v>
      </c>
      <c r="F69" s="448" t="s">
        <v>772</v>
      </c>
      <c r="G69" s="448" t="s">
        <v>773</v>
      </c>
      <c r="H69" s="456">
        <v>31775</v>
      </c>
      <c r="I69" s="450" t="s">
        <v>786</v>
      </c>
      <c r="J69" s="38" t="s">
        <v>785</v>
      </c>
      <c r="K69" s="457"/>
      <c r="L69" s="38"/>
      <c r="M69" s="38" t="s">
        <v>787</v>
      </c>
      <c r="N69" s="38"/>
      <c r="O69" s="454">
        <v>44260</v>
      </c>
    </row>
    <row r="70" spans="1:15">
      <c r="A70" s="30"/>
      <c r="D70" s="425"/>
      <c r="E70" s="424"/>
      <c r="F70" s="416"/>
      <c r="G70" s="416"/>
      <c r="H70" s="416"/>
      <c r="I70" s="63"/>
      <c r="J70" s="423"/>
      <c r="K70" s="365"/>
    </row>
    <row r="71" spans="1:15">
      <c r="A71" s="365"/>
      <c r="B71" s="371" t="s">
        <v>614</v>
      </c>
      <c r="C71" s="365"/>
      <c r="D71" s="365"/>
      <c r="E71" s="365"/>
      <c r="F71" s="365"/>
      <c r="G71" s="365"/>
      <c r="H71" s="365"/>
      <c r="I71" s="365"/>
      <c r="J71" s="365"/>
      <c r="K71" s="365"/>
    </row>
    <row r="72" spans="1:15">
      <c r="A72" s="365"/>
      <c r="B72" s="365"/>
      <c r="C72" s="365" t="s">
        <v>615</v>
      </c>
      <c r="D72" s="365"/>
      <c r="E72" s="365"/>
      <c r="F72" s="365"/>
      <c r="G72" s="365"/>
      <c r="H72" s="365"/>
      <c r="I72" s="365"/>
      <c r="J72" s="365"/>
      <c r="K72" s="365"/>
    </row>
    <row r="73" spans="1:15">
      <c r="A73" s="365"/>
      <c r="B73" s="365"/>
      <c r="C73" s="365" t="s">
        <v>616</v>
      </c>
      <c r="D73" s="365"/>
      <c r="E73" s="365"/>
      <c r="F73" s="365"/>
      <c r="G73" s="365"/>
      <c r="H73" s="365"/>
      <c r="I73" s="365"/>
      <c r="J73" s="365"/>
      <c r="K73" s="365"/>
    </row>
    <row r="74" spans="1:15">
      <c r="A74" s="365"/>
      <c r="B74" s="365"/>
      <c r="C74" s="365"/>
      <c r="D74" s="365"/>
      <c r="E74" s="365"/>
      <c r="F74" s="365"/>
      <c r="G74" s="365"/>
      <c r="H74" s="365"/>
      <c r="I74" s="365"/>
      <c r="J74" s="365"/>
      <c r="K74" s="365"/>
    </row>
    <row r="75" spans="1:15">
      <c r="A75" s="365"/>
      <c r="B75" s="371" t="s">
        <v>731</v>
      </c>
      <c r="C75" s="365"/>
      <c r="D75" s="365"/>
      <c r="E75" s="365"/>
      <c r="F75" s="365"/>
      <c r="G75" s="365"/>
      <c r="H75" s="365"/>
      <c r="I75" s="365"/>
      <c r="J75" s="365"/>
      <c r="K75" s="365"/>
    </row>
    <row r="76" spans="1:15">
      <c r="A76" s="365"/>
      <c r="B76" s="365" t="s">
        <v>617</v>
      </c>
      <c r="C76" s="365"/>
      <c r="D76" s="365"/>
      <c r="E76" s="365"/>
      <c r="F76" s="365"/>
      <c r="G76" s="365"/>
      <c r="H76" s="365"/>
      <c r="I76" s="365"/>
      <c r="J76" s="365"/>
      <c r="K76" s="365"/>
    </row>
    <row r="77" spans="1:15">
      <c r="A77" s="365"/>
      <c r="B77" s="365"/>
      <c r="C77" s="365" t="s">
        <v>571</v>
      </c>
      <c r="D77" s="379" t="s">
        <v>572</v>
      </c>
      <c r="E77" s="379"/>
      <c r="F77" s="379"/>
      <c r="G77" s="365"/>
      <c r="H77" s="365"/>
      <c r="I77" s="365"/>
      <c r="J77" s="365"/>
      <c r="K77" s="365"/>
    </row>
    <row r="78" spans="1:15">
      <c r="A78" s="365"/>
      <c r="B78" s="365"/>
      <c r="C78" s="365" t="s">
        <v>573</v>
      </c>
      <c r="D78" s="379" t="s">
        <v>574</v>
      </c>
      <c r="E78" s="379"/>
      <c r="F78" s="379"/>
      <c r="G78" s="365"/>
      <c r="H78" s="365"/>
      <c r="I78" s="365"/>
      <c r="J78" s="365"/>
      <c r="K78" s="365"/>
    </row>
    <row r="79" spans="1:15">
      <c r="A79" s="365"/>
      <c r="B79" s="365"/>
      <c r="C79" s="365" t="s">
        <v>575</v>
      </c>
      <c r="D79" s="379" t="s">
        <v>576</v>
      </c>
      <c r="E79" s="379"/>
      <c r="F79" s="379"/>
      <c r="G79" s="365"/>
      <c r="H79" s="365"/>
      <c r="I79" s="365"/>
      <c r="J79" s="365"/>
      <c r="K79" s="365"/>
    </row>
    <row r="80" spans="1:15">
      <c r="A80" s="365"/>
      <c r="B80" s="365"/>
      <c r="C80" s="365" t="s">
        <v>575</v>
      </c>
      <c r="D80" s="379" t="s">
        <v>577</v>
      </c>
      <c r="E80" s="379"/>
      <c r="F80" s="379"/>
      <c r="G80" s="365"/>
      <c r="H80" s="365"/>
      <c r="I80" s="365"/>
      <c r="J80" s="365"/>
      <c r="K80" s="365"/>
    </row>
    <row r="81" spans="1:11">
      <c r="A81" s="365"/>
      <c r="B81" s="365"/>
      <c r="C81" s="365" t="s">
        <v>575</v>
      </c>
      <c r="D81" s="379" t="s">
        <v>578</v>
      </c>
      <c r="E81" s="379"/>
      <c r="F81" s="379"/>
      <c r="G81" s="365"/>
      <c r="H81" s="365"/>
      <c r="I81" s="365"/>
      <c r="J81" s="365"/>
      <c r="K81" s="365"/>
    </row>
    <row r="82" spans="1:11">
      <c r="A82" s="365"/>
      <c r="B82" s="365"/>
      <c r="C82" s="365" t="s">
        <v>618</v>
      </c>
      <c r="D82" s="379" t="s">
        <v>580</v>
      </c>
      <c r="E82" s="379"/>
      <c r="F82" s="379"/>
      <c r="G82" s="365"/>
      <c r="H82" s="365"/>
      <c r="I82" s="365"/>
      <c r="J82" s="365"/>
      <c r="K82" s="365"/>
    </row>
    <row r="83" spans="1:11">
      <c r="A83" s="365"/>
      <c r="B83" s="365"/>
      <c r="C83" s="365" t="s">
        <v>619</v>
      </c>
      <c r="D83" s="379" t="s">
        <v>620</v>
      </c>
      <c r="E83" s="379"/>
      <c r="F83" s="379"/>
      <c r="G83" s="365"/>
      <c r="H83" s="365"/>
      <c r="I83" s="365"/>
      <c r="J83" s="365"/>
      <c r="K83" s="365"/>
    </row>
    <row r="84" spans="1:11">
      <c r="A84" s="365"/>
      <c r="B84" s="365"/>
      <c r="C84" s="365"/>
      <c r="D84" s="365"/>
      <c r="E84" s="365"/>
      <c r="F84" s="365"/>
      <c r="G84" s="365"/>
      <c r="H84" s="365"/>
      <c r="I84" s="365"/>
      <c r="J84" s="365"/>
      <c r="K84" s="365"/>
    </row>
    <row r="85" spans="1:11">
      <c r="A85" s="365"/>
      <c r="B85" s="365" t="s">
        <v>621</v>
      </c>
      <c r="C85" s="365"/>
      <c r="D85" s="365"/>
      <c r="E85" s="365"/>
      <c r="F85" s="365"/>
      <c r="G85" s="365"/>
      <c r="H85" s="365"/>
      <c r="I85" s="365"/>
      <c r="J85" s="365"/>
      <c r="K85" s="365"/>
    </row>
    <row r="86" spans="1:11">
      <c r="A86" s="365"/>
      <c r="B86" s="365"/>
      <c r="C86" s="365" t="s">
        <v>622</v>
      </c>
      <c r="D86" s="365" t="s">
        <v>597</v>
      </c>
      <c r="E86" s="365"/>
      <c r="F86" s="365"/>
      <c r="G86" s="365"/>
      <c r="H86" s="365"/>
      <c r="I86" s="365"/>
      <c r="J86" s="365"/>
      <c r="K86" s="365"/>
    </row>
    <row r="87" spans="1:11">
      <c r="A87" s="365"/>
      <c r="B87" s="365"/>
      <c r="C87" s="365" t="s">
        <v>623</v>
      </c>
      <c r="D87" s="365" t="s">
        <v>624</v>
      </c>
      <c r="E87" s="365"/>
      <c r="F87" s="365"/>
      <c r="G87" s="365"/>
      <c r="H87" s="365"/>
      <c r="I87" s="365"/>
      <c r="J87" s="365"/>
      <c r="K87" s="365"/>
    </row>
    <row r="88" spans="1:11">
      <c r="A88" s="365"/>
      <c r="B88" s="365"/>
      <c r="C88" s="365" t="s">
        <v>625</v>
      </c>
      <c r="D88" s="365" t="s">
        <v>626</v>
      </c>
      <c r="E88" s="365"/>
      <c r="F88" s="365"/>
      <c r="G88" s="365"/>
      <c r="H88" s="365"/>
      <c r="I88" s="365"/>
      <c r="J88" s="365"/>
      <c r="K88" s="365"/>
    </row>
    <row r="89" spans="1:11">
      <c r="A89" s="365"/>
      <c r="B89" s="365"/>
      <c r="C89" s="365" t="s">
        <v>627</v>
      </c>
      <c r="D89" s="380">
        <v>0.89</v>
      </c>
      <c r="E89" s="365"/>
      <c r="F89" s="365"/>
      <c r="G89" s="365"/>
      <c r="H89" s="365"/>
      <c r="I89" s="365"/>
      <c r="J89" s="365"/>
      <c r="K89" s="365"/>
    </row>
    <row r="90" spans="1:11">
      <c r="A90" s="365"/>
      <c r="B90" s="365"/>
      <c r="C90" s="365" t="s">
        <v>628</v>
      </c>
      <c r="D90" s="380">
        <v>0.89</v>
      </c>
      <c r="E90" s="365"/>
      <c r="F90" s="365"/>
      <c r="G90" s="365"/>
      <c r="H90" s="365"/>
      <c r="I90" s="365"/>
      <c r="J90" s="365"/>
      <c r="K90" s="365"/>
    </row>
    <row r="91" spans="1:11">
      <c r="A91" s="365"/>
      <c r="B91" s="365"/>
      <c r="C91" s="365"/>
      <c r="D91" s="365"/>
      <c r="E91" s="365"/>
      <c r="F91" s="365"/>
      <c r="G91" s="365"/>
      <c r="H91" s="365"/>
      <c r="I91" s="365"/>
      <c r="J91" s="365"/>
      <c r="K91" s="365"/>
    </row>
    <row r="92" spans="1:11">
      <c r="A92" s="365"/>
      <c r="B92" s="365"/>
      <c r="C92" s="365"/>
      <c r="D92" s="365"/>
      <c r="E92" s="365"/>
      <c r="F92" s="365"/>
      <c r="G92" s="365"/>
      <c r="H92" s="365"/>
      <c r="I92" s="365"/>
      <c r="J92" s="365"/>
      <c r="K92" s="365"/>
    </row>
    <row r="93" spans="1:11">
      <c r="A93" s="365"/>
      <c r="B93" s="365"/>
      <c r="C93" s="365"/>
      <c r="D93" s="365"/>
      <c r="E93" s="365"/>
      <c r="F93" s="365"/>
      <c r="G93" s="365"/>
      <c r="H93" s="365"/>
      <c r="I93" s="365"/>
      <c r="J93" s="365"/>
      <c r="K93" s="365"/>
    </row>
    <row r="94" spans="1:11">
      <c r="A94" s="365"/>
      <c r="B94" s="365"/>
      <c r="C94" s="365"/>
      <c r="D94" s="365"/>
      <c r="E94" s="365"/>
      <c r="F94" s="365"/>
      <c r="G94" s="365"/>
      <c r="H94" s="365"/>
      <c r="I94" s="365"/>
      <c r="J94" s="365"/>
      <c r="K94" s="365"/>
    </row>
    <row r="95" spans="1:11">
      <c r="A95" s="365"/>
      <c r="B95" s="365"/>
      <c r="C95" s="365"/>
      <c r="D95" s="365"/>
      <c r="E95" s="365"/>
      <c r="F95" s="365"/>
      <c r="G95" s="365"/>
      <c r="H95" s="365"/>
      <c r="I95" s="365"/>
      <c r="J95" s="365"/>
      <c r="K95" s="365"/>
    </row>
    <row r="96" spans="1:11">
      <c r="A96" s="365"/>
      <c r="B96" s="365"/>
      <c r="C96" s="365"/>
      <c r="D96" s="365"/>
      <c r="E96" s="365"/>
      <c r="F96" s="365"/>
      <c r="G96" s="365"/>
      <c r="H96" s="365"/>
      <c r="I96" s="365"/>
      <c r="J96" s="365"/>
      <c r="K96" s="365"/>
    </row>
    <row r="97" spans="1:11">
      <c r="A97" s="365"/>
      <c r="B97" s="365"/>
      <c r="C97" s="365"/>
      <c r="D97" s="365"/>
      <c r="E97" s="365"/>
      <c r="F97" s="365"/>
      <c r="G97" s="365"/>
      <c r="H97" s="365"/>
      <c r="I97" s="365"/>
      <c r="J97" s="365"/>
      <c r="K97" s="365"/>
    </row>
    <row r="98" spans="1:11">
      <c r="A98" s="365"/>
      <c r="B98" s="365"/>
      <c r="C98" s="365"/>
      <c r="D98" s="365"/>
      <c r="E98" s="365"/>
      <c r="F98" s="365"/>
      <c r="G98" s="365"/>
      <c r="H98" s="365"/>
      <c r="I98" s="365"/>
      <c r="J98" s="365"/>
      <c r="K98" s="365"/>
    </row>
    <row r="99" spans="1:11">
      <c r="A99" s="365"/>
      <c r="B99" s="365"/>
      <c r="C99" s="365"/>
      <c r="D99" s="365"/>
      <c r="E99" s="365"/>
      <c r="F99" s="365"/>
      <c r="G99" s="365"/>
      <c r="H99" s="365"/>
      <c r="I99" s="365"/>
      <c r="J99" s="365"/>
      <c r="K99" s="365"/>
    </row>
    <row r="100" spans="1:11">
      <c r="A100" s="365"/>
      <c r="B100" s="365"/>
      <c r="C100" s="365"/>
      <c r="D100" s="365"/>
      <c r="E100" s="365"/>
      <c r="F100" s="365"/>
      <c r="G100" s="365"/>
      <c r="H100" s="365"/>
      <c r="I100" s="365"/>
      <c r="J100" s="365"/>
      <c r="K100" s="365"/>
    </row>
    <row r="101" spans="1:11">
      <c r="A101" s="365"/>
      <c r="B101" s="365"/>
      <c r="C101" s="365"/>
      <c r="D101" s="365"/>
      <c r="E101" s="365"/>
      <c r="F101" s="365"/>
      <c r="G101" s="365"/>
      <c r="H101" s="365"/>
      <c r="I101" s="365"/>
      <c r="J101" s="365"/>
      <c r="K101" s="365"/>
    </row>
    <row r="102" spans="1:11">
      <c r="A102" s="365"/>
      <c r="B102" s="365"/>
      <c r="C102" s="365"/>
      <c r="D102" s="365"/>
      <c r="E102" s="365"/>
      <c r="F102" s="365"/>
      <c r="G102" s="365"/>
      <c r="H102" s="365"/>
      <c r="I102" s="365"/>
      <c r="J102" s="365"/>
      <c r="K102" s="365"/>
    </row>
    <row r="103" spans="1:11">
      <c r="A103" s="365"/>
      <c r="B103" s="365"/>
      <c r="C103" s="365"/>
      <c r="D103" s="365"/>
      <c r="E103" s="365"/>
      <c r="F103" s="365"/>
      <c r="G103" s="365"/>
      <c r="H103" s="365"/>
      <c r="I103" s="365"/>
      <c r="J103" s="365"/>
      <c r="K103" s="365"/>
    </row>
    <row r="104" spans="1:11">
      <c r="A104" s="365"/>
      <c r="B104" s="365"/>
      <c r="C104" s="365"/>
      <c r="D104" s="365"/>
      <c r="E104" s="365"/>
      <c r="F104" s="365"/>
      <c r="G104" s="365"/>
      <c r="H104" s="365"/>
      <c r="I104" s="365"/>
      <c r="J104" s="365"/>
      <c r="K104" s="365"/>
    </row>
    <row r="105" spans="1:11">
      <c r="A105" s="365"/>
      <c r="B105" s="365"/>
      <c r="C105" s="365"/>
      <c r="D105" s="365"/>
      <c r="E105" s="365"/>
      <c r="F105" s="365"/>
      <c r="G105" s="365"/>
      <c r="H105" s="365"/>
      <c r="I105" s="365"/>
      <c r="J105" s="365"/>
      <c r="K105" s="365"/>
    </row>
    <row r="106" spans="1:11">
      <c r="A106" s="365"/>
      <c r="B106" s="365"/>
      <c r="C106" s="365"/>
      <c r="D106" s="365"/>
      <c r="E106" s="365"/>
      <c r="F106" s="365"/>
      <c r="G106" s="365"/>
      <c r="H106" s="365"/>
      <c r="I106" s="365"/>
      <c r="J106" s="365"/>
      <c r="K106" s="365"/>
    </row>
    <row r="107" spans="1:11">
      <c r="A107" s="365"/>
      <c r="B107" s="365"/>
      <c r="C107" s="365"/>
      <c r="D107" s="365"/>
      <c r="E107" s="365"/>
      <c r="F107" s="365"/>
      <c r="G107" s="365"/>
      <c r="H107" s="365"/>
      <c r="I107" s="365"/>
      <c r="J107" s="365"/>
      <c r="K107" s="365"/>
    </row>
    <row r="108" spans="1:11">
      <c r="A108" s="365"/>
      <c r="B108" s="365"/>
      <c r="C108" s="365"/>
      <c r="D108" s="365"/>
      <c r="E108" s="365"/>
      <c r="F108" s="365"/>
      <c r="G108" s="365"/>
      <c r="H108" s="365"/>
      <c r="I108" s="365"/>
      <c r="J108" s="365"/>
      <c r="K108" s="365"/>
    </row>
    <row r="109" spans="1:11">
      <c r="A109" s="365"/>
      <c r="B109" s="365"/>
      <c r="C109" s="365"/>
      <c r="D109" s="365"/>
      <c r="E109" s="365"/>
      <c r="F109" s="365"/>
      <c r="G109" s="365"/>
      <c r="H109" s="365"/>
      <c r="I109" s="365"/>
      <c r="J109" s="365"/>
      <c r="K109" s="365"/>
    </row>
    <row r="110" spans="1:11">
      <c r="A110" s="365"/>
      <c r="B110" s="365"/>
      <c r="C110" s="365"/>
      <c r="D110" s="365"/>
      <c r="E110" s="365"/>
      <c r="F110" s="365"/>
      <c r="G110" s="365"/>
      <c r="H110" s="365"/>
      <c r="I110" s="365"/>
      <c r="J110" s="365"/>
      <c r="K110" s="365"/>
    </row>
    <row r="111" spans="1:11">
      <c r="A111" s="365"/>
      <c r="B111" s="365"/>
      <c r="C111" s="365"/>
      <c r="D111" s="365"/>
      <c r="E111" s="365"/>
      <c r="F111" s="365"/>
      <c r="G111" s="365"/>
      <c r="H111" s="365"/>
      <c r="I111" s="365"/>
      <c r="J111" s="365"/>
      <c r="K111" s="365"/>
    </row>
    <row r="112" spans="1:11">
      <c r="A112" s="365"/>
      <c r="B112" s="365"/>
      <c r="C112" s="365"/>
      <c r="D112" s="365"/>
      <c r="E112" s="365"/>
      <c r="F112" s="365"/>
      <c r="G112" s="365"/>
      <c r="H112" s="365"/>
      <c r="I112" s="365"/>
      <c r="J112" s="365"/>
      <c r="K112" s="365"/>
    </row>
    <row r="113" spans="1:11">
      <c r="A113" s="365"/>
      <c r="B113" s="365"/>
      <c r="C113" s="365"/>
      <c r="D113" s="365"/>
      <c r="E113" s="365"/>
      <c r="F113" s="365"/>
      <c r="G113" s="365"/>
      <c r="H113" s="365"/>
      <c r="I113" s="365"/>
      <c r="J113" s="365"/>
      <c r="K113" s="365"/>
    </row>
    <row r="114" spans="1:11">
      <c r="A114" s="365"/>
      <c r="B114" s="365"/>
      <c r="C114" s="365"/>
      <c r="D114" s="365"/>
      <c r="E114" s="365"/>
      <c r="F114" s="365"/>
      <c r="G114" s="365"/>
      <c r="H114" s="365"/>
      <c r="I114" s="365"/>
      <c r="J114" s="365"/>
      <c r="K114" s="365"/>
    </row>
    <row r="115" spans="1:11">
      <c r="A115" s="365"/>
      <c r="B115" s="365"/>
      <c r="C115" s="365"/>
      <c r="D115" s="365"/>
      <c r="E115" s="365"/>
      <c r="F115" s="365"/>
      <c r="G115" s="365"/>
      <c r="H115" s="365"/>
      <c r="I115" s="365"/>
      <c r="J115" s="365"/>
      <c r="K115" s="365"/>
    </row>
    <row r="116" spans="1:11">
      <c r="A116" s="365"/>
      <c r="B116" s="365"/>
      <c r="C116" s="365"/>
      <c r="D116" s="365"/>
      <c r="E116" s="365"/>
      <c r="F116" s="365"/>
      <c r="G116" s="365"/>
      <c r="H116" s="365"/>
      <c r="I116" s="365"/>
      <c r="J116" s="365"/>
      <c r="K116" s="365"/>
    </row>
    <row r="117" spans="1:11">
      <c r="A117" s="365"/>
      <c r="B117" s="365"/>
      <c r="C117" s="365"/>
      <c r="D117" s="365"/>
      <c r="E117" s="365"/>
      <c r="F117" s="365"/>
      <c r="G117" s="365"/>
      <c r="H117" s="365"/>
      <c r="I117" s="365"/>
      <c r="J117" s="365"/>
      <c r="K117" s="365"/>
    </row>
    <row r="118" spans="1:11">
      <c r="A118" s="365"/>
      <c r="B118" s="365"/>
      <c r="C118" s="365"/>
      <c r="D118" s="365"/>
      <c r="E118" s="365"/>
      <c r="F118" s="365"/>
      <c r="G118" s="365"/>
      <c r="H118" s="365"/>
      <c r="I118" s="365"/>
      <c r="J118" s="365"/>
      <c r="K118" s="365"/>
    </row>
    <row r="119" spans="1:11">
      <c r="A119" s="365"/>
      <c r="B119" s="365"/>
      <c r="C119" s="365"/>
      <c r="D119" s="365"/>
      <c r="E119" s="365"/>
      <c r="F119" s="365"/>
      <c r="G119" s="365"/>
      <c r="H119" s="365"/>
      <c r="I119" s="365"/>
      <c r="J119" s="365"/>
      <c r="K119" s="365"/>
    </row>
    <row r="120" spans="1:11">
      <c r="A120" s="365"/>
      <c r="B120" s="365"/>
      <c r="C120" s="365"/>
      <c r="D120" s="365"/>
      <c r="E120" s="365"/>
      <c r="F120" s="365"/>
      <c r="G120" s="365"/>
      <c r="H120" s="365"/>
      <c r="I120" s="365"/>
      <c r="J120" s="365"/>
      <c r="K120" s="365"/>
    </row>
    <row r="121" spans="1:11">
      <c r="A121" s="365"/>
      <c r="B121" s="365"/>
      <c r="C121" s="365"/>
      <c r="D121" s="365"/>
      <c r="E121" s="365"/>
      <c r="F121" s="365"/>
      <c r="G121" s="365"/>
      <c r="H121" s="365"/>
      <c r="I121" s="365"/>
      <c r="J121" s="365"/>
      <c r="K121" s="365"/>
    </row>
    <row r="122" spans="1:11">
      <c r="I122" s="381"/>
    </row>
    <row r="123" spans="1:11">
      <c r="I123" s="381"/>
    </row>
    <row r="124" spans="1:11">
      <c r="I124" s="381"/>
    </row>
    <row r="125" spans="1:11">
      <c r="I125" s="381"/>
    </row>
    <row r="126" spans="1:11">
      <c r="I126" s="381"/>
    </row>
    <row r="127" spans="1:11">
      <c r="I127" s="381"/>
    </row>
    <row r="128" spans="1:11">
      <c r="I128" s="381"/>
    </row>
    <row r="129" spans="9:9">
      <c r="I129" s="381"/>
    </row>
    <row r="130" spans="9:9">
      <c r="I130" s="381"/>
    </row>
    <row r="131" spans="9:9">
      <c r="I131" s="381"/>
    </row>
    <row r="132" spans="9:9">
      <c r="I132" s="381"/>
    </row>
    <row r="133" spans="9:9">
      <c r="I133" s="381"/>
    </row>
    <row r="134" spans="9:9">
      <c r="I134" s="381"/>
    </row>
    <row r="135" spans="9:9">
      <c r="I135" s="381"/>
    </row>
    <row r="136" spans="9:9">
      <c r="I136" s="381"/>
    </row>
    <row r="137" spans="9:9">
      <c r="I137" s="381"/>
    </row>
    <row r="138" spans="9:9">
      <c r="I138" s="381"/>
    </row>
    <row r="139" spans="9:9">
      <c r="I139" s="381"/>
    </row>
    <row r="140" spans="9:9">
      <c r="I140" s="381"/>
    </row>
    <row r="141" spans="9:9">
      <c r="I141" s="381"/>
    </row>
    <row r="142" spans="9:9">
      <c r="I142" s="381"/>
    </row>
    <row r="143" spans="9:9">
      <c r="I143" s="381"/>
    </row>
    <row r="144" spans="9:9">
      <c r="I144" s="381"/>
    </row>
    <row r="145" spans="1:9">
      <c r="I145" s="381"/>
    </row>
    <row r="146" spans="1:9">
      <c r="I146" s="381"/>
    </row>
    <row r="147" spans="1:9">
      <c r="I147" s="381"/>
    </row>
    <row r="148" spans="1:9">
      <c r="I148" s="381"/>
    </row>
    <row r="149" spans="1:9">
      <c r="I149" s="381"/>
    </row>
    <row r="150" spans="1:9">
      <c r="I150" s="381"/>
    </row>
    <row r="151" spans="1:9">
      <c r="I151" s="381"/>
    </row>
    <row r="152" spans="1:9" s="163" customFormat="1">
      <c r="A152" s="420"/>
      <c r="B152" s="420"/>
      <c r="C152" s="420"/>
      <c r="D152" s="420"/>
      <c r="E152" s="420"/>
      <c r="I152" s="382"/>
    </row>
    <row r="153" spans="1:9">
      <c r="I153" s="381"/>
    </row>
    <row r="154" spans="1:9">
      <c r="I154" s="381"/>
    </row>
    <row r="155" spans="1:9">
      <c r="A155" s="420"/>
      <c r="I155" s="381"/>
    </row>
    <row r="156" spans="1:9">
      <c r="A156" s="422"/>
      <c r="B156" s="422"/>
      <c r="C156" s="422"/>
      <c r="D156" s="422"/>
      <c r="E156" s="422"/>
      <c r="F156" s="421"/>
      <c r="G156" s="421"/>
      <c r="H156" s="421"/>
      <c r="I156" s="381"/>
    </row>
    <row r="157" spans="1:9">
      <c r="G157" s="381"/>
      <c r="I157" s="381"/>
    </row>
    <row r="158" spans="1:9">
      <c r="G158" s="381"/>
      <c r="I158" s="381"/>
    </row>
    <row r="159" spans="1:9">
      <c r="G159" s="381"/>
      <c r="I159" s="381"/>
    </row>
    <row r="160" spans="1:9">
      <c r="G160" s="381"/>
      <c r="I160" s="381"/>
    </row>
    <row r="161" spans="1:9">
      <c r="G161" s="381"/>
      <c r="I161" s="381"/>
    </row>
    <row r="162" spans="1:9" s="163" customFormat="1">
      <c r="A162" s="420"/>
      <c r="B162" s="420"/>
      <c r="C162" s="420"/>
      <c r="D162" s="420"/>
      <c r="E162" s="420"/>
      <c r="G162" s="382"/>
      <c r="I162" s="382"/>
    </row>
    <row r="163" spans="1:9">
      <c r="I163" s="381"/>
    </row>
    <row r="164" spans="1:9">
      <c r="I164" s="381"/>
    </row>
    <row r="165" spans="1:9">
      <c r="I165" s="381"/>
    </row>
    <row r="166" spans="1:9">
      <c r="I166" s="381"/>
    </row>
    <row r="167" spans="1:9">
      <c r="I167" s="381"/>
    </row>
    <row r="168" spans="1:9">
      <c r="I168" s="381"/>
    </row>
    <row r="169" spans="1:9">
      <c r="I169" s="381"/>
    </row>
    <row r="170" spans="1:9">
      <c r="I170" s="381"/>
    </row>
    <row r="171" spans="1:9">
      <c r="I171" s="381"/>
    </row>
    <row r="172" spans="1:9">
      <c r="I172" s="381"/>
    </row>
    <row r="173" spans="1:9">
      <c r="I173" s="381"/>
    </row>
    <row r="174" spans="1:9">
      <c r="I174" s="381"/>
    </row>
    <row r="175" spans="1:9">
      <c r="I175" s="381"/>
    </row>
    <row r="176" spans="1:9">
      <c r="I176" s="381"/>
    </row>
    <row r="177" spans="9:9">
      <c r="I177" s="381"/>
    </row>
    <row r="178" spans="9:9">
      <c r="I178" s="381"/>
    </row>
    <row r="179" spans="9:9">
      <c r="I179" s="381"/>
    </row>
    <row r="180" spans="9:9">
      <c r="I180" s="381"/>
    </row>
    <row r="181" spans="9:9">
      <c r="I181" s="381"/>
    </row>
    <row r="182" spans="9:9">
      <c r="I182" s="381"/>
    </row>
    <row r="183" spans="9:9">
      <c r="I183" s="381"/>
    </row>
    <row r="184" spans="9:9">
      <c r="I184" s="381"/>
    </row>
    <row r="185" spans="9:9">
      <c r="I185" s="381"/>
    </row>
    <row r="186" spans="9:9">
      <c r="I186" s="381"/>
    </row>
    <row r="187" spans="9:9">
      <c r="I187" s="381"/>
    </row>
    <row r="188" spans="9:9">
      <c r="I188" s="381"/>
    </row>
    <row r="189" spans="9:9">
      <c r="I189" s="381"/>
    </row>
    <row r="190" spans="9:9">
      <c r="I190" s="381"/>
    </row>
    <row r="191" spans="9:9">
      <c r="I191" s="381"/>
    </row>
    <row r="192" spans="9:9">
      <c r="I192" s="381"/>
    </row>
    <row r="193" spans="9:9">
      <c r="I193" s="381"/>
    </row>
    <row r="194" spans="9:9">
      <c r="I194" s="381"/>
    </row>
    <row r="195" spans="9:9">
      <c r="I195" s="381"/>
    </row>
    <row r="196" spans="9:9">
      <c r="I196" s="381"/>
    </row>
    <row r="197" spans="9:9">
      <c r="I197" s="381"/>
    </row>
    <row r="198" spans="9:9">
      <c r="I198" s="381"/>
    </row>
    <row r="199" spans="9:9">
      <c r="I199" s="381"/>
    </row>
    <row r="200" spans="9:9">
      <c r="I200" s="381"/>
    </row>
    <row r="201" spans="9:9">
      <c r="I201" s="381"/>
    </row>
    <row r="202" spans="9:9">
      <c r="I202" s="381"/>
    </row>
    <row r="203" spans="9:9">
      <c r="I203" s="381"/>
    </row>
    <row r="204" spans="9:9">
      <c r="I204" s="381"/>
    </row>
    <row r="205" spans="9:9">
      <c r="I205" s="381"/>
    </row>
    <row r="206" spans="9:9">
      <c r="I206" s="381"/>
    </row>
    <row r="207" spans="9:9">
      <c r="I207" s="381"/>
    </row>
    <row r="208" spans="9:9">
      <c r="I208" s="381"/>
    </row>
    <row r="209" spans="9:9">
      <c r="I209" s="381"/>
    </row>
    <row r="210" spans="9:9">
      <c r="I210" s="381"/>
    </row>
    <row r="211" spans="9:9">
      <c r="I211" s="381"/>
    </row>
    <row r="212" spans="9:9">
      <c r="I212" s="381"/>
    </row>
    <row r="213" spans="9:9">
      <c r="I213" s="381"/>
    </row>
    <row r="214" spans="9:9">
      <c r="I214" s="381"/>
    </row>
    <row r="215" spans="9:9">
      <c r="I215" s="381"/>
    </row>
    <row r="216" spans="9:9">
      <c r="I216" s="381"/>
    </row>
    <row r="217" spans="9:9">
      <c r="I217" s="381"/>
    </row>
    <row r="218" spans="9:9">
      <c r="I218" s="381"/>
    </row>
    <row r="219" spans="9:9">
      <c r="I219" s="381"/>
    </row>
    <row r="220" spans="9:9">
      <c r="I220" s="381"/>
    </row>
    <row r="221" spans="9:9">
      <c r="I221" s="381"/>
    </row>
    <row r="222" spans="9:9">
      <c r="I222" s="381"/>
    </row>
    <row r="223" spans="9:9">
      <c r="I223" s="381"/>
    </row>
    <row r="224" spans="9:9">
      <c r="I224" s="381"/>
    </row>
    <row r="225" spans="9:9">
      <c r="I225" s="381"/>
    </row>
    <row r="226" spans="9:9">
      <c r="I226" s="381"/>
    </row>
    <row r="227" spans="9:9">
      <c r="I227" s="381"/>
    </row>
    <row r="228" spans="9:9">
      <c r="I228" s="381"/>
    </row>
    <row r="229" spans="9:9">
      <c r="I229" s="381"/>
    </row>
    <row r="230" spans="9:9">
      <c r="I230" s="381"/>
    </row>
    <row r="231" spans="9:9">
      <c r="I231" s="381"/>
    </row>
    <row r="232" spans="9:9">
      <c r="I232" s="381"/>
    </row>
    <row r="233" spans="9:9">
      <c r="I233" s="381"/>
    </row>
    <row r="234" spans="9:9">
      <c r="I234" s="381"/>
    </row>
    <row r="235" spans="9:9">
      <c r="I235" s="381"/>
    </row>
    <row r="236" spans="9:9">
      <c r="I236" s="381"/>
    </row>
    <row r="237" spans="9:9">
      <c r="I237" s="381"/>
    </row>
    <row r="238" spans="9:9">
      <c r="I238" s="381"/>
    </row>
    <row r="239" spans="9:9">
      <c r="I239" s="381"/>
    </row>
    <row r="240" spans="9:9">
      <c r="I240" s="381"/>
    </row>
    <row r="241" spans="9:9">
      <c r="I241" s="381"/>
    </row>
    <row r="242" spans="9:9">
      <c r="I242" s="381"/>
    </row>
    <row r="243" spans="9:9">
      <c r="I243" s="381"/>
    </row>
    <row r="244" spans="9:9">
      <c r="I244" s="381"/>
    </row>
    <row r="245" spans="9:9">
      <c r="I245" s="381"/>
    </row>
    <row r="246" spans="9:9">
      <c r="I246" s="381"/>
    </row>
    <row r="247" spans="9:9">
      <c r="I247" s="381"/>
    </row>
    <row r="248" spans="9:9">
      <c r="I248" s="381"/>
    </row>
    <row r="249" spans="9:9">
      <c r="I249" s="381"/>
    </row>
    <row r="250" spans="9:9">
      <c r="I250" s="381"/>
    </row>
    <row r="251" spans="9:9">
      <c r="I251" s="381"/>
    </row>
    <row r="252" spans="9:9">
      <c r="I252" s="381"/>
    </row>
    <row r="253" spans="9:9">
      <c r="I253" s="381"/>
    </row>
    <row r="254" spans="9:9">
      <c r="I254" s="381"/>
    </row>
    <row r="255" spans="9:9">
      <c r="I255" s="381"/>
    </row>
    <row r="256" spans="9:9">
      <c r="I256" s="381"/>
    </row>
    <row r="257" spans="9:9">
      <c r="I257" s="381"/>
    </row>
    <row r="258" spans="9:9">
      <c r="I258" s="381"/>
    </row>
    <row r="259" spans="9:9">
      <c r="I259" s="381"/>
    </row>
    <row r="260" spans="9:9">
      <c r="I260" s="381"/>
    </row>
    <row r="261" spans="9:9">
      <c r="I261" s="381"/>
    </row>
    <row r="262" spans="9:9">
      <c r="I262" s="381"/>
    </row>
    <row r="263" spans="9:9">
      <c r="I263" s="381"/>
    </row>
    <row r="264" spans="9:9">
      <c r="I264" s="381"/>
    </row>
    <row r="265" spans="9:9">
      <c r="I265" s="381"/>
    </row>
    <row r="266" spans="9:9">
      <c r="I266" s="381"/>
    </row>
    <row r="267" spans="9:9">
      <c r="I267" s="381"/>
    </row>
    <row r="268" spans="9:9">
      <c r="I268" s="381"/>
    </row>
    <row r="269" spans="9:9">
      <c r="I269" s="381"/>
    </row>
    <row r="270" spans="9:9">
      <c r="I270" s="381"/>
    </row>
    <row r="271" spans="9:9">
      <c r="I271" s="381"/>
    </row>
    <row r="272" spans="9:9">
      <c r="I272" s="381"/>
    </row>
    <row r="273" spans="9:9">
      <c r="I273" s="381"/>
    </row>
    <row r="274" spans="9:9">
      <c r="I274" s="381"/>
    </row>
    <row r="275" spans="9:9">
      <c r="I275" s="381"/>
    </row>
    <row r="276" spans="9:9">
      <c r="I276" s="381"/>
    </row>
    <row r="277" spans="9:9">
      <c r="I277" s="381"/>
    </row>
    <row r="278" spans="9:9">
      <c r="I278" s="381"/>
    </row>
    <row r="279" spans="9:9">
      <c r="I279" s="381"/>
    </row>
    <row r="280" spans="9:9">
      <c r="I280" s="381"/>
    </row>
    <row r="281" spans="9:9">
      <c r="I281" s="381"/>
    </row>
    <row r="282" spans="9:9">
      <c r="I282" s="381"/>
    </row>
    <row r="283" spans="9:9">
      <c r="I283" s="381"/>
    </row>
    <row r="284" spans="9:9">
      <c r="I284" s="381"/>
    </row>
    <row r="285" spans="9:9">
      <c r="I285" s="381"/>
    </row>
    <row r="286" spans="9:9">
      <c r="I286" s="381"/>
    </row>
    <row r="287" spans="9:9">
      <c r="I287" s="381"/>
    </row>
    <row r="288" spans="9:9">
      <c r="I288" s="381"/>
    </row>
    <row r="289" spans="9:9">
      <c r="I289" s="381"/>
    </row>
    <row r="290" spans="9:9">
      <c r="I290" s="381"/>
    </row>
  </sheetData>
  <mergeCells count="20">
    <mergeCell ref="D26:F26"/>
    <mergeCell ref="B59:C59"/>
    <mergeCell ref="D21:F21"/>
    <mergeCell ref="D22:F22"/>
    <mergeCell ref="D23:F23"/>
    <mergeCell ref="D24:F24"/>
    <mergeCell ref="D25:F25"/>
    <mergeCell ref="D27:F27"/>
    <mergeCell ref="B57:C57"/>
    <mergeCell ref="B58:C58"/>
    <mergeCell ref="B60:C60"/>
    <mergeCell ref="D28:F28"/>
    <mergeCell ref="C38:E38"/>
    <mergeCell ref="C50:E50"/>
    <mergeCell ref="B51:C51"/>
    <mergeCell ref="B52:C52"/>
    <mergeCell ref="B53:C53"/>
    <mergeCell ref="B54:C54"/>
    <mergeCell ref="B55:C55"/>
    <mergeCell ref="B56:C56"/>
  </mergeCells>
  <hyperlinks>
    <hyperlink ref="D12" r:id="rId1" xr:uid="{79A06A46-D45B-48D2-BB6F-4459E89D6290}"/>
    <hyperlink ref="D11" r:id="rId2" xr:uid="{408AB891-846A-4DA4-A449-56EF1CBCA959}"/>
  </hyperlinks>
  <pageMargins left="0.7" right="0.7" top="0.75" bottom="0.75" header="0.3" footer="0.3"/>
  <pageSetup paperSize="9" orientation="portrait" r:id="rId3"/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20">
    <tabColor rgb="FF002060"/>
  </sheetPr>
  <dimension ref="B1:O24"/>
  <sheetViews>
    <sheetView showGridLines="0" workbookViewId="0">
      <selection activeCell="D7" sqref="D7"/>
    </sheetView>
  </sheetViews>
  <sheetFormatPr baseColWidth="10" defaultColWidth="11.44140625" defaultRowHeight="12"/>
  <cols>
    <col min="1" max="1" width="6.88671875" style="30" customWidth="1"/>
    <col min="2" max="2" width="41.5546875" style="30" customWidth="1"/>
    <col min="3" max="3" width="13" style="44" bestFit="1" customWidth="1"/>
    <col min="4" max="4" width="13" style="30" bestFit="1" customWidth="1"/>
    <col min="5" max="5" width="11.44140625" style="30"/>
    <col min="6" max="6" width="12" style="30" bestFit="1" customWidth="1"/>
    <col min="7" max="8" width="11.44140625" style="30"/>
    <col min="9" max="9" width="12.44140625" style="30" bestFit="1" customWidth="1"/>
    <col min="10" max="16384" width="11.44140625" style="30"/>
  </cols>
  <sheetData>
    <row r="1" spans="2:8" ht="14.4">
      <c r="B1" s="195"/>
    </row>
    <row r="2" spans="2:8" ht="14.4">
      <c r="B2" s="385"/>
    </row>
    <row r="3" spans="2:8">
      <c r="B3" s="104" t="s">
        <v>524</v>
      </c>
    </row>
    <row r="4" spans="2:8">
      <c r="B4" s="104"/>
    </row>
    <row r="5" spans="2:8" ht="12" customHeight="1">
      <c r="B5" s="564" t="s">
        <v>649</v>
      </c>
      <c r="C5" s="564"/>
      <c r="D5" s="564"/>
      <c r="E5" s="399"/>
      <c r="F5" s="399"/>
    </row>
    <row r="6" spans="2:8">
      <c r="B6" s="104"/>
    </row>
    <row r="7" spans="2:8">
      <c r="B7" s="95" t="s">
        <v>450</v>
      </c>
      <c r="C7" s="154" t="s">
        <v>451</v>
      </c>
      <c r="D7" s="95" t="s">
        <v>452</v>
      </c>
    </row>
    <row r="8" spans="2:8">
      <c r="B8" s="155" t="s">
        <v>822</v>
      </c>
      <c r="C8" s="156">
        <v>19000000</v>
      </c>
      <c r="D8" s="157">
        <v>12222960</v>
      </c>
      <c r="F8" s="44"/>
      <c r="G8" s="44"/>
    </row>
    <row r="9" spans="2:8">
      <c r="B9" s="155" t="s">
        <v>572</v>
      </c>
      <c r="C9" s="157">
        <v>7700</v>
      </c>
      <c r="D9" s="157">
        <v>88291667</v>
      </c>
      <c r="F9" s="44"/>
      <c r="G9" s="44"/>
    </row>
    <row r="10" spans="2:8">
      <c r="B10" s="155" t="s">
        <v>574</v>
      </c>
      <c r="C10" s="157">
        <v>0</v>
      </c>
      <c r="D10" s="98">
        <v>76519444</v>
      </c>
      <c r="F10" s="44"/>
      <c r="G10" s="44"/>
    </row>
    <row r="11" spans="2:8">
      <c r="B11" s="155" t="s">
        <v>576</v>
      </c>
      <c r="C11" s="157">
        <v>0</v>
      </c>
      <c r="D11" s="98">
        <v>76519444</v>
      </c>
      <c r="F11" s="44"/>
      <c r="G11" s="44"/>
      <c r="H11" s="60"/>
    </row>
    <row r="12" spans="2:8">
      <c r="B12" s="155" t="s">
        <v>577</v>
      </c>
      <c r="C12" s="157">
        <v>55000</v>
      </c>
      <c r="D12" s="98">
        <v>105344444</v>
      </c>
      <c r="F12" s="44"/>
      <c r="G12" s="44"/>
    </row>
    <row r="13" spans="2:8">
      <c r="B13" s="116" t="str">
        <f>+'NOTA R SALDOS Y TRANSACC'!B18</f>
        <v>Total al 31/12/2021</v>
      </c>
      <c r="C13" s="158">
        <f>SUM(C8:C12)</f>
        <v>19062700</v>
      </c>
      <c r="D13" s="158">
        <f>SUM(D8:D12)</f>
        <v>358897959</v>
      </c>
    </row>
    <row r="14" spans="2:8">
      <c r="B14" s="116" t="str">
        <f>+'NOTA R SALDOS Y TRANSACC'!B19</f>
        <v>Total al 31/12/2020</v>
      </c>
      <c r="C14" s="159">
        <v>0</v>
      </c>
      <c r="D14" s="158">
        <v>0</v>
      </c>
    </row>
    <row r="17" spans="7:15">
      <c r="K17" s="160"/>
      <c r="M17" s="161"/>
      <c r="O17" s="161"/>
    </row>
    <row r="18" spans="7:15">
      <c r="K18" s="160"/>
      <c r="M18" s="161"/>
      <c r="O18" s="161"/>
    </row>
    <row r="19" spans="7:15">
      <c r="K19" s="160"/>
      <c r="M19" s="161"/>
      <c r="O19" s="162"/>
    </row>
    <row r="24" spans="7:15">
      <c r="G24" s="161"/>
    </row>
  </sheetData>
  <sheetProtection algorithmName="SHA-512" hashValue="oD8LAR5T3U48NL9mQk/GBFFxE3GS2nt7EKKfqW9m5NPMTJlbZak/rTfVcljBPdXq+qA9QQQKZNi4TpF1BNO6Qw==" saltValue="I+gaMbzDTozwkvTt4T84tg==" spinCount="100000" sheet="1" objects="1" scenarios="1"/>
  <mergeCells count="1">
    <mergeCell ref="B5:D5"/>
  </mergeCells>
  <pageMargins left="0.7" right="0.7" top="0.75" bottom="0.75" header="0.3" footer="0.3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21">
    <tabColor rgb="FF002060"/>
  </sheetPr>
  <dimension ref="B1:H26"/>
  <sheetViews>
    <sheetView showGridLines="0" topLeftCell="A7" zoomScale="113" zoomScaleNormal="85" workbookViewId="0">
      <selection activeCell="B64" sqref="B64"/>
    </sheetView>
  </sheetViews>
  <sheetFormatPr baseColWidth="10" defaultColWidth="11.44140625" defaultRowHeight="12"/>
  <cols>
    <col min="1" max="1" width="7" style="91" customWidth="1"/>
    <col min="2" max="2" width="32.44140625" style="91" customWidth="1"/>
    <col min="3" max="3" width="22.109375" style="91" bestFit="1" customWidth="1"/>
    <col min="4" max="4" width="14.44140625" style="91" bestFit="1" customWidth="1"/>
    <col min="5" max="5" width="14.109375" style="91" bestFit="1" customWidth="1"/>
    <col min="6" max="6" width="14.44140625" style="91" bestFit="1" customWidth="1"/>
    <col min="7" max="7" width="14.109375" style="91" bestFit="1" customWidth="1"/>
    <col min="8" max="9" width="12.109375" style="91" bestFit="1" customWidth="1"/>
    <col min="10" max="16384" width="11.44140625" style="91"/>
  </cols>
  <sheetData>
    <row r="1" spans="2:8" ht="14.4">
      <c r="C1" s="195"/>
    </row>
    <row r="2" spans="2:8" ht="14.4">
      <c r="C2" s="385"/>
    </row>
    <row r="3" spans="2:8" ht="14.4">
      <c r="B3" s="412" t="s">
        <v>453</v>
      </c>
    </row>
    <row r="4" spans="2:8">
      <c r="B4" s="163"/>
    </row>
    <row r="5" spans="2:8" ht="12" customHeight="1">
      <c r="B5" s="564" t="s">
        <v>649</v>
      </c>
      <c r="C5" s="564"/>
      <c r="D5" s="564"/>
      <c r="E5" s="564"/>
      <c r="F5" s="564"/>
    </row>
    <row r="7" spans="2:8" ht="24">
      <c r="B7" s="40" t="s">
        <v>353</v>
      </c>
      <c r="C7" s="40" t="s">
        <v>454</v>
      </c>
      <c r="D7" s="40" t="s">
        <v>424</v>
      </c>
      <c r="E7" s="40" t="s">
        <v>455</v>
      </c>
      <c r="F7" s="40" t="s">
        <v>823</v>
      </c>
      <c r="G7" s="40" t="s">
        <v>841</v>
      </c>
    </row>
    <row r="8" spans="2:8">
      <c r="B8" s="96" t="s">
        <v>456</v>
      </c>
      <c r="C8" s="164">
        <v>0</v>
      </c>
      <c r="D8" s="165">
        <f>+F8-C8</f>
        <v>3386000000</v>
      </c>
      <c r="E8" s="165">
        <v>0</v>
      </c>
      <c r="F8" s="164">
        <f>+'BALANCE GRAL 31_12_21'!$G$63</f>
        <v>3386000000</v>
      </c>
      <c r="G8" s="164">
        <v>0</v>
      </c>
      <c r="H8" s="168"/>
    </row>
    <row r="9" spans="2:8">
      <c r="B9" s="96" t="s">
        <v>457</v>
      </c>
      <c r="C9" s="165">
        <v>0</v>
      </c>
      <c r="D9" s="165">
        <v>0</v>
      </c>
      <c r="E9" s="165">
        <f>+C9</f>
        <v>0</v>
      </c>
      <c r="F9" s="164">
        <v>0</v>
      </c>
      <c r="G9" s="164">
        <v>0</v>
      </c>
      <c r="H9" s="168"/>
    </row>
    <row r="10" spans="2:8">
      <c r="B10" s="96" t="s">
        <v>134</v>
      </c>
      <c r="C10" s="164">
        <v>0</v>
      </c>
      <c r="D10" s="167">
        <v>0</v>
      </c>
      <c r="E10" s="165">
        <v>0</v>
      </c>
      <c r="F10" s="164">
        <f>+'BALANCE GRAL 31_12_21'!$G$69</f>
        <v>0</v>
      </c>
      <c r="G10" s="164">
        <f>+'BALANCE GRAL 31_12_21'!$G$69</f>
        <v>0</v>
      </c>
      <c r="H10" s="168"/>
    </row>
    <row r="11" spans="2:8">
      <c r="B11" s="96" t="s">
        <v>145</v>
      </c>
      <c r="C11" s="165">
        <v>0</v>
      </c>
      <c r="D11" s="165">
        <v>0</v>
      </c>
      <c r="E11" s="165">
        <f>+C11-F11</f>
        <v>0</v>
      </c>
      <c r="F11" s="165">
        <f>+'BALANCE GRAL 31_12_21'!$G$72</f>
        <v>0</v>
      </c>
      <c r="G11" s="165">
        <f>+'BALANCE GRAL 31_12_21'!$G$72</f>
        <v>0</v>
      </c>
      <c r="H11" s="168"/>
    </row>
    <row r="12" spans="2:8">
      <c r="B12" s="96" t="s">
        <v>147</v>
      </c>
      <c r="C12" s="164">
        <v>0</v>
      </c>
      <c r="D12" s="165">
        <f>+'BALANCE GRAL 31_12_21'!$G$73</f>
        <v>-9318361.7300000004</v>
      </c>
      <c r="E12" s="165">
        <f>+C12</f>
        <v>0</v>
      </c>
      <c r="F12" s="164">
        <f>+'BALANCE GRAL 31_12_21'!$G$73</f>
        <v>-9318361.7300000004</v>
      </c>
      <c r="G12" s="164">
        <v>0</v>
      </c>
      <c r="H12" s="168"/>
    </row>
    <row r="13" spans="2:8">
      <c r="B13" s="116" t="str">
        <f>+'NOTA S RESULTADOS CON PERS'!B13</f>
        <v>Total al 31/12/2021</v>
      </c>
      <c r="C13" s="169">
        <f>SUM(C8:C12)</f>
        <v>0</v>
      </c>
      <c r="D13" s="169">
        <f>SUM(D8:D12)</f>
        <v>3376681638.27</v>
      </c>
      <c r="E13" s="169">
        <f>SUM(E8:E12)</f>
        <v>0</v>
      </c>
      <c r="F13" s="169">
        <f>SUM(F8:F12)</f>
        <v>3376681638.27</v>
      </c>
      <c r="G13" s="169">
        <f>SUM(G8:G12)</f>
        <v>0</v>
      </c>
      <c r="H13" s="168"/>
    </row>
    <row r="14" spans="2:8">
      <c r="B14" s="116" t="str">
        <f>+'NOTA S RESULTADOS CON PERS'!B14</f>
        <v>Total al 31/12/2020</v>
      </c>
      <c r="C14" s="169">
        <v>0</v>
      </c>
      <c r="D14" s="169">
        <v>0</v>
      </c>
      <c r="E14" s="170">
        <v>0</v>
      </c>
      <c r="F14" s="169">
        <v>0</v>
      </c>
      <c r="G14" s="169">
        <v>0</v>
      </c>
    </row>
    <row r="15" spans="2:8">
      <c r="D15" s="168"/>
      <c r="F15" s="166"/>
    </row>
    <row r="16" spans="2:8">
      <c r="D16" s="168"/>
      <c r="E16" s="92"/>
      <c r="F16" s="171">
        <f>+F13-'ESTADO DE VARIAC PN 31_12_21'!J27</f>
        <v>0</v>
      </c>
    </row>
    <row r="17" spans="2:7">
      <c r="B17" s="104" t="s">
        <v>525</v>
      </c>
      <c r="E17" s="168"/>
      <c r="F17" s="166"/>
    </row>
    <row r="18" spans="2:7">
      <c r="B18" s="510" t="s">
        <v>458</v>
      </c>
      <c r="C18" s="510"/>
      <c r="D18" s="510"/>
      <c r="E18" s="510"/>
      <c r="F18" s="510"/>
    </row>
    <row r="20" spans="2:7" ht="24">
      <c r="B20" s="40" t="s">
        <v>269</v>
      </c>
      <c r="C20" s="40" t="s">
        <v>454</v>
      </c>
      <c r="D20" s="40" t="s">
        <v>424</v>
      </c>
      <c r="E20" s="40" t="s">
        <v>455</v>
      </c>
      <c r="F20" s="40" t="str">
        <f>+F7</f>
        <v>Saldos al 31/12/2021</v>
      </c>
      <c r="G20" s="40" t="str">
        <f>+G7</f>
        <v>Saldos al 31/12/2020</v>
      </c>
    </row>
    <row r="21" spans="2:7">
      <c r="B21" s="96" t="s">
        <v>664</v>
      </c>
      <c r="C21" s="164">
        <v>0</v>
      </c>
      <c r="D21" s="165">
        <v>0</v>
      </c>
      <c r="E21" s="165">
        <v>0</v>
      </c>
      <c r="F21" s="164">
        <v>0</v>
      </c>
      <c r="G21" s="164">
        <v>0</v>
      </c>
    </row>
    <row r="22" spans="2:7">
      <c r="B22" s="96" t="s">
        <v>665</v>
      </c>
      <c r="C22" s="165">
        <v>0</v>
      </c>
      <c r="D22" s="165">
        <v>0</v>
      </c>
      <c r="E22" s="165">
        <f>+C22</f>
        <v>0</v>
      </c>
      <c r="F22" s="164">
        <v>0</v>
      </c>
      <c r="G22" s="164">
        <v>0</v>
      </c>
    </row>
    <row r="23" spans="2:7">
      <c r="B23" s="116" t="s">
        <v>464</v>
      </c>
      <c r="C23" s="169">
        <v>0</v>
      </c>
      <c r="D23" s="169">
        <v>0</v>
      </c>
      <c r="E23" s="169">
        <v>0</v>
      </c>
      <c r="F23" s="169">
        <f>+'BALANCE GRAL 31_12_21'!$G$69</f>
        <v>0</v>
      </c>
      <c r="G23" s="169">
        <f>+'BALANCE GRAL 31_12_21'!$G$69</f>
        <v>0</v>
      </c>
    </row>
    <row r="24" spans="2:7">
      <c r="B24" s="96" t="s">
        <v>666</v>
      </c>
      <c r="C24" s="165">
        <v>0</v>
      </c>
      <c r="D24" s="165">
        <v>0</v>
      </c>
      <c r="E24" s="165">
        <f>+C24-F24</f>
        <v>0</v>
      </c>
      <c r="F24" s="165">
        <f>+'BALANCE GRAL 31_12_21'!$G$72</f>
        <v>0</v>
      </c>
      <c r="G24" s="165">
        <f>+'BALANCE GRAL 31_12_21'!$G$72</f>
        <v>0</v>
      </c>
    </row>
    <row r="25" spans="2:7">
      <c r="B25" s="96" t="s">
        <v>667</v>
      </c>
      <c r="C25" s="164">
        <v>0</v>
      </c>
      <c r="D25" s="165">
        <v>0</v>
      </c>
      <c r="E25" s="165">
        <f>+C25</f>
        <v>0</v>
      </c>
      <c r="F25" s="164">
        <v>0</v>
      </c>
      <c r="G25" s="164">
        <v>0</v>
      </c>
    </row>
    <row r="26" spans="2:7">
      <c r="B26" s="116" t="s">
        <v>464</v>
      </c>
      <c r="C26" s="169">
        <f>SUM(C21:C25)</f>
        <v>0</v>
      </c>
      <c r="D26" s="169">
        <f>SUM(D21:D25)</f>
        <v>0</v>
      </c>
      <c r="E26" s="169">
        <f>SUM(E21:E25)</f>
        <v>0</v>
      </c>
      <c r="F26" s="169">
        <f>SUM(F21:F25)</f>
        <v>0</v>
      </c>
      <c r="G26" s="169">
        <f>SUM(G21:G25)</f>
        <v>0</v>
      </c>
    </row>
  </sheetData>
  <sheetProtection algorithmName="SHA-512" hashValue="IZcv0g8hkP4GmugH+Uq3ss320FJKY8elmR6cbaTUTM81P4dvh0G5Z4EKl/G/dYNvua7eQZHtmwSGPTQQl3f7ZA==" saltValue="Kc3odQvoxhLHVHkbSU9R4A==" spinCount="100000" sheet="1" objects="1" scenarios="1"/>
  <mergeCells count="2">
    <mergeCell ref="B5:F5"/>
    <mergeCell ref="B18:F18"/>
  </mergeCells>
  <hyperlinks>
    <hyperlink ref="B3" location="'BALANCE GRAL 30,21'!A1" display="t) Patrimonio" xr:uid="{8C3F0F25-6AF8-4657-A08B-80ACBB2D3696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2">
    <tabColor rgb="FF002060"/>
  </sheetPr>
  <dimension ref="B1:F28"/>
  <sheetViews>
    <sheetView showGridLines="0" topLeftCell="A4" zoomScale="119" zoomScaleNormal="85" workbookViewId="0">
      <selection activeCell="B64" sqref="B64"/>
    </sheetView>
  </sheetViews>
  <sheetFormatPr baseColWidth="10" defaultColWidth="20.33203125" defaultRowHeight="12"/>
  <cols>
    <col min="1" max="1" width="6.88671875" style="30" customWidth="1"/>
    <col min="2" max="2" width="35" style="30" bestFit="1" customWidth="1"/>
    <col min="3" max="16384" width="20.33203125" style="30"/>
  </cols>
  <sheetData>
    <row r="1" spans="2:6" ht="14.4">
      <c r="B1" s="195"/>
    </row>
    <row r="3" spans="2:6" ht="14.4">
      <c r="B3" s="403" t="s">
        <v>701</v>
      </c>
    </row>
    <row r="4" spans="2:6">
      <c r="B4" s="104"/>
    </row>
    <row r="5" spans="2:6" ht="12" customHeight="1">
      <c r="B5" s="564" t="s">
        <v>649</v>
      </c>
      <c r="C5" s="564"/>
      <c r="D5" s="564"/>
      <c r="E5" s="399"/>
      <c r="F5" s="399"/>
    </row>
    <row r="7" spans="2:6">
      <c r="B7" s="172" t="s">
        <v>459</v>
      </c>
    </row>
    <row r="8" spans="2:6">
      <c r="B8" s="114" t="s">
        <v>353</v>
      </c>
      <c r="C8" s="185" t="s">
        <v>832</v>
      </c>
      <c r="D8" s="114" t="s">
        <v>833</v>
      </c>
    </row>
    <row r="9" spans="2:6">
      <c r="B9" s="54" t="s">
        <v>824</v>
      </c>
      <c r="C9" s="477">
        <v>42973451</v>
      </c>
      <c r="D9" s="173">
        <v>0</v>
      </c>
    </row>
    <row r="10" spans="2:6">
      <c r="B10" s="492" t="s">
        <v>825</v>
      </c>
      <c r="C10" s="493">
        <v>42973451</v>
      </c>
      <c r="D10" s="173">
        <v>0</v>
      </c>
    </row>
    <row r="11" spans="2:6">
      <c r="B11" s="38" t="s">
        <v>826</v>
      </c>
      <c r="C11" s="121">
        <v>13598724</v>
      </c>
      <c r="D11" s="173">
        <v>0</v>
      </c>
    </row>
    <row r="12" spans="2:6">
      <c r="B12" s="38" t="s">
        <v>827</v>
      </c>
      <c r="C12" s="121">
        <v>29374727</v>
      </c>
      <c r="D12" s="173">
        <v>0</v>
      </c>
    </row>
    <row r="13" spans="2:6">
      <c r="B13" s="54" t="s">
        <v>828</v>
      </c>
      <c r="C13" s="122">
        <f>+C14</f>
        <v>21281385</v>
      </c>
      <c r="D13" s="173">
        <v>0</v>
      </c>
    </row>
    <row r="14" spans="2:6">
      <c r="B14" s="494" t="s">
        <v>829</v>
      </c>
      <c r="C14" s="493">
        <f>+C15+C16-C17</f>
        <v>21281385</v>
      </c>
      <c r="D14" s="173"/>
    </row>
    <row r="15" spans="2:6">
      <c r="B15" s="56" t="s">
        <v>830</v>
      </c>
      <c r="C15" s="121">
        <f>254866699-247000000</f>
        <v>7866699</v>
      </c>
      <c r="D15" s="173"/>
    </row>
    <row r="16" spans="2:6">
      <c r="B16" s="56" t="s">
        <v>831</v>
      </c>
      <c r="C16" s="121">
        <f>1015500948-1002000000</f>
        <v>13500948</v>
      </c>
      <c r="D16" s="173"/>
    </row>
    <row r="17" spans="2:4">
      <c r="B17" s="56" t="s">
        <v>834</v>
      </c>
      <c r="C17" s="121">
        <v>86262</v>
      </c>
      <c r="D17" s="173"/>
    </row>
    <row r="18" spans="2:4">
      <c r="B18" s="54" t="s">
        <v>460</v>
      </c>
      <c r="C18" s="122">
        <f>+C13+C9</f>
        <v>64254836</v>
      </c>
      <c r="D18" s="122">
        <v>0</v>
      </c>
    </row>
    <row r="20" spans="2:4">
      <c r="B20" s="172" t="s">
        <v>209</v>
      </c>
    </row>
    <row r="21" spans="2:4">
      <c r="B21" s="114" t="s">
        <v>353</v>
      </c>
      <c r="C21" s="114" t="str">
        <f>+C8</f>
        <v>AL 31/12/2021</v>
      </c>
      <c r="D21" s="114" t="str">
        <f>+D8</f>
        <v>AL 31/12/2020</v>
      </c>
    </row>
    <row r="22" spans="2:4">
      <c r="B22" s="38" t="s">
        <v>461</v>
      </c>
      <c r="C22" s="98">
        <f>+'ESTADOS DE RESULTADOS 31_12_21'!E33</f>
        <v>0</v>
      </c>
      <c r="D22" s="58">
        <v>0</v>
      </c>
    </row>
    <row r="23" spans="2:4">
      <c r="B23" s="38" t="s">
        <v>462</v>
      </c>
      <c r="C23" s="98">
        <f>+'ESTADOS DE RESULTADOS 31_12_21'!E34</f>
        <v>0</v>
      </c>
      <c r="D23" s="98">
        <v>0</v>
      </c>
    </row>
    <row r="24" spans="2:4">
      <c r="B24" s="38" t="s">
        <v>463</v>
      </c>
      <c r="C24" s="98">
        <f>+'ESTADOS DE RESULTADOS 31_12_21'!E35</f>
        <v>0</v>
      </c>
      <c r="D24" s="98">
        <v>0</v>
      </c>
    </row>
    <row r="25" spans="2:4">
      <c r="B25" s="54" t="s">
        <v>464</v>
      </c>
      <c r="C25" s="113">
        <f>SUM(C22:C24)</f>
        <v>0</v>
      </c>
      <c r="D25" s="113">
        <v>0</v>
      </c>
    </row>
    <row r="27" spans="2:4">
      <c r="C27" s="110"/>
      <c r="D27" s="110"/>
    </row>
    <row r="28" spans="2:4">
      <c r="C28" s="110"/>
    </row>
  </sheetData>
  <sheetProtection algorithmName="SHA-512" hashValue="MioOL5XPydqG+YVG4KljNDVnUZW0uf8EHTNZ3Sf2oSpRgw4O4SdHf7jaORJNN/tUu1xuZB87VpwbqN5yhAk23Q==" saltValue="VA0jA7tVOanPdmHebQ6Feg==" spinCount="100000" sheet="1" objects="1" scenarios="1"/>
  <mergeCells count="1">
    <mergeCell ref="B5:D5"/>
  </mergeCells>
  <hyperlinks>
    <hyperlink ref="B3" location="'ESTADOS DE RESULTADOS 30,21'!A1" display="v)       Ingresos Operativos" xr:uid="{29B5FCD8-A1D5-4518-9989-09751D7F05D4}"/>
  </hyperlinks>
  <pageMargins left="0.7" right="0.7" top="0.75" bottom="0.75" header="0.3" footer="0.3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3">
    <tabColor rgb="FF002060"/>
  </sheetPr>
  <dimension ref="B1:E42"/>
  <sheetViews>
    <sheetView showGridLines="0" topLeftCell="A2" zoomScale="133" zoomScaleNormal="100" workbookViewId="0">
      <selection activeCell="B64" sqref="B64"/>
    </sheetView>
  </sheetViews>
  <sheetFormatPr baseColWidth="10" defaultColWidth="11.44140625" defaultRowHeight="12"/>
  <cols>
    <col min="1" max="1" width="7" style="30" customWidth="1"/>
    <col min="2" max="2" width="37.44140625" style="30" customWidth="1"/>
    <col min="3" max="3" width="13.44140625" style="30" bestFit="1" customWidth="1"/>
    <col min="4" max="4" width="12" style="30" bestFit="1" customWidth="1"/>
    <col min="5" max="5" width="15.109375" style="30" bestFit="1" customWidth="1"/>
    <col min="6" max="16384" width="11.44140625" style="30"/>
  </cols>
  <sheetData>
    <row r="1" spans="2:5" s="64" customFormat="1">
      <c r="B1" s="572"/>
      <c r="C1" s="573"/>
      <c r="D1" s="573"/>
    </row>
    <row r="2" spans="2:5" s="64" customFormat="1">
      <c r="B2" s="174"/>
      <c r="C2" s="174"/>
      <c r="D2" s="174"/>
    </row>
    <row r="3" spans="2:5" s="64" customFormat="1">
      <c r="B3" s="495" t="s">
        <v>465</v>
      </c>
      <c r="C3" s="174"/>
      <c r="D3" s="174"/>
    </row>
    <row r="4" spans="2:5" s="64" customFormat="1">
      <c r="B4" s="163"/>
      <c r="C4" s="174"/>
      <c r="D4" s="174"/>
    </row>
    <row r="5" spans="2:5" s="64" customFormat="1">
      <c r="B5" s="564" t="s">
        <v>649</v>
      </c>
      <c r="C5" s="564"/>
      <c r="D5" s="564"/>
    </row>
    <row r="6" spans="2:5">
      <c r="B6" s="175"/>
      <c r="C6" s="175"/>
      <c r="D6" s="175"/>
    </row>
    <row r="7" spans="2:5">
      <c r="B7" s="418" t="s">
        <v>353</v>
      </c>
      <c r="C7" s="418" t="str">
        <f>+'NOTA V INGRESOS OPERATIVOS'!C8</f>
        <v>AL 31/12/2021</v>
      </c>
      <c r="D7" s="418" t="str">
        <f>+'NOTA V INGRESOS OPERATIVOS'!D8</f>
        <v>AL 31/12/2020</v>
      </c>
    </row>
    <row r="8" spans="2:5">
      <c r="B8" s="54" t="s">
        <v>466</v>
      </c>
      <c r="C8" s="1">
        <f>+'ESTADOS DE RESULTADOS 31_12_21'!E37</f>
        <v>29220036</v>
      </c>
      <c r="D8" s="1">
        <v>0</v>
      </c>
      <c r="E8" s="60"/>
    </row>
    <row r="9" spans="2:5">
      <c r="B9" s="38" t="s">
        <v>211</v>
      </c>
      <c r="C9" s="343">
        <f>+'ESTADOS DE RESULTADOS 31_12_21'!E38</f>
        <v>0</v>
      </c>
      <c r="D9" s="176">
        <v>0</v>
      </c>
    </row>
    <row r="10" spans="2:5">
      <c r="B10" s="38" t="s">
        <v>212</v>
      </c>
      <c r="C10" s="343">
        <f>+'ESTADOS DE RESULTADOS 31_12_21'!E39</f>
        <v>0</v>
      </c>
      <c r="D10" s="176">
        <v>0</v>
      </c>
    </row>
    <row r="11" spans="2:5">
      <c r="B11" s="38" t="s">
        <v>467</v>
      </c>
      <c r="C11" s="343">
        <v>0</v>
      </c>
      <c r="D11" s="176">
        <v>0</v>
      </c>
    </row>
    <row r="12" spans="2:5">
      <c r="B12" s="177" t="s">
        <v>466</v>
      </c>
      <c r="C12" s="343">
        <f>+'ESTADOS DE RESULTADOS 31_12_21'!E40</f>
        <v>29220036</v>
      </c>
      <c r="D12" s="178">
        <v>0</v>
      </c>
    </row>
    <row r="13" spans="2:5">
      <c r="B13" s="54"/>
      <c r="C13" s="179"/>
      <c r="D13" s="179"/>
    </row>
    <row r="14" spans="2:5">
      <c r="B14" s="54" t="s">
        <v>214</v>
      </c>
      <c r="C14" s="1">
        <f>+'ESTADOS DE RESULTADOS 31_12_21'!E43</f>
        <v>0</v>
      </c>
      <c r="D14" s="1">
        <v>0</v>
      </c>
    </row>
    <row r="15" spans="2:5">
      <c r="B15" s="38" t="s">
        <v>215</v>
      </c>
      <c r="C15" s="176">
        <f>+'ESTADOS DE RESULTADOS 31_12_21'!E44</f>
        <v>0</v>
      </c>
      <c r="D15" s="176">
        <v>0</v>
      </c>
    </row>
    <row r="16" spans="2:5">
      <c r="B16" s="38" t="s">
        <v>216</v>
      </c>
      <c r="C16" s="176">
        <f>+'ESTADOS DE RESULTADOS 31_12_21'!E45</f>
        <v>0</v>
      </c>
      <c r="D16" s="176">
        <v>0</v>
      </c>
    </row>
    <row r="17" spans="2:4">
      <c r="B17" s="38" t="s">
        <v>217</v>
      </c>
      <c r="C17" s="176">
        <f>+'ESTADOS DE RESULTADOS 31_12_21'!E46</f>
        <v>0</v>
      </c>
      <c r="D17" s="176">
        <v>0</v>
      </c>
    </row>
    <row r="18" spans="2:4">
      <c r="B18" s="54"/>
      <c r="C18" s="179"/>
      <c r="D18" s="179"/>
    </row>
    <row r="19" spans="2:4">
      <c r="B19" s="54" t="s">
        <v>218</v>
      </c>
      <c r="C19" s="1">
        <f>+C20+C26+C28</f>
        <v>339217644</v>
      </c>
      <c r="D19" s="1">
        <v>0</v>
      </c>
    </row>
    <row r="20" spans="2:4">
      <c r="B20" s="479" t="str">
        <f>+'ESTADOS DE RESULTADOS 31_12_21'!C49</f>
        <v>Sueldos Y Otras Remuneraciones Al Person</v>
      </c>
      <c r="C20" s="179">
        <f>+'ESTADOS DE RESULTADOS 31_12_21'!E49</f>
        <v>9557107</v>
      </c>
      <c r="D20" s="176">
        <v>0</v>
      </c>
    </row>
    <row r="21" spans="2:4">
      <c r="B21" s="478" t="str">
        <f>+'ESTADOS DE RESULTADOS 31_12_21'!C50</f>
        <v>Sueldos Y Jornales</v>
      </c>
      <c r="C21" s="176">
        <f>+'ESTADOS DE RESULTADOS 31_12_21'!E50</f>
        <v>3850000</v>
      </c>
      <c r="D21" s="176">
        <v>0</v>
      </c>
    </row>
    <row r="22" spans="2:4">
      <c r="B22" s="478" t="str">
        <f>+'ESTADOS DE RESULTADOS 31_12_21'!C51</f>
        <v>Aporte Patronal</v>
      </c>
      <c r="C22" s="176">
        <f>+'ESTADOS DE RESULTADOS 31_12_21'!E51</f>
        <v>635250</v>
      </c>
      <c r="D22" s="176">
        <v>0</v>
      </c>
    </row>
    <row r="23" spans="2:4">
      <c r="B23" s="478" t="str">
        <f>+'ESTADOS DE RESULTADOS 31_12_21'!C52</f>
        <v>Otros Beneficios Al Personal</v>
      </c>
      <c r="C23" s="176">
        <f>+'ESTADOS DE RESULTADOS 31_12_21'!E52</f>
        <v>1114660</v>
      </c>
      <c r="D23" s="176">
        <v>0</v>
      </c>
    </row>
    <row r="24" spans="2:4">
      <c r="B24" s="478" t="str">
        <f>+'ESTADOS DE RESULTADOS 31_12_21'!C53</f>
        <v>Aguinaldos</v>
      </c>
      <c r="C24" s="176">
        <f>+'ESTADOS DE RESULTADOS 31_12_21'!E53</f>
        <v>320833</v>
      </c>
      <c r="D24" s="176">
        <v>0</v>
      </c>
    </row>
    <row r="25" spans="2:4">
      <c r="B25" s="478" t="str">
        <f>+'ESTADOS DE RESULTADOS 31_12_21'!C54</f>
        <v>Capacitacion Al Personal</v>
      </c>
      <c r="C25" s="176">
        <f>+'ESTADOS DE RESULTADOS 31_12_21'!E54</f>
        <v>3636364</v>
      </c>
      <c r="D25" s="176">
        <v>0</v>
      </c>
    </row>
    <row r="26" spans="2:4" s="163" customFormat="1">
      <c r="B26" s="479" t="str">
        <f>+'ESTADOS DE RESULTADOS 31_12_21'!C55</f>
        <v>Remuneración Personal Superior</v>
      </c>
      <c r="C26" s="179">
        <f>+'ESTADOS DE RESULTADOS 31_12_21'!E55</f>
        <v>381818</v>
      </c>
      <c r="D26" s="179">
        <v>0</v>
      </c>
    </row>
    <row r="27" spans="2:4">
      <c r="B27" s="478" t="str">
        <f>+'ESTADOS DE RESULTADOS 31_12_21'!C56</f>
        <v>Gastos De Representación</v>
      </c>
      <c r="C27" s="176">
        <f>+'ESTADOS DE RESULTADOS 31_12_21'!E56</f>
        <v>381818</v>
      </c>
      <c r="D27" s="176">
        <v>0</v>
      </c>
    </row>
    <row r="28" spans="2:4" s="163" customFormat="1">
      <c r="B28" s="479" t="str">
        <f>+'ESTADOS DE RESULTADOS 31_12_21'!C57</f>
        <v>Servicios Prestados Por Terceros</v>
      </c>
      <c r="C28" s="179">
        <f>+'ESTADOS DE RESULTADOS 31_12_21'!E57</f>
        <v>329278719</v>
      </c>
      <c r="D28" s="480">
        <v>0</v>
      </c>
    </row>
    <row r="29" spans="2:4">
      <c r="B29" s="478" t="str">
        <f>+'ESTADOS DE RESULTADOS 31_12_21'!C58</f>
        <v>Honorarios Profesionales</v>
      </c>
      <c r="C29" s="176">
        <f>+'ESTADOS DE RESULTADOS 31_12_21'!E58</f>
        <v>264353032</v>
      </c>
      <c r="D29" s="176">
        <v>0</v>
      </c>
    </row>
    <row r="30" spans="2:4">
      <c r="B30" s="478" t="str">
        <f>+'ESTADOS DE RESULTADOS 31_12_21'!C59</f>
        <v>Servicios Contratados Ire</v>
      </c>
      <c r="C30" s="176">
        <f>+'ESTADOS DE RESULTADOS 31_12_21'!E59</f>
        <v>34008717</v>
      </c>
      <c r="D30" s="176">
        <v>0</v>
      </c>
    </row>
    <row r="31" spans="2:4">
      <c r="B31" s="478" t="str">
        <f>+'ESTADOS DE RESULTADOS 31_12_21'!C60</f>
        <v>Servicios Personales Irp</v>
      </c>
      <c r="C31" s="176">
        <f>+'ESTADOS DE RESULTADOS 31_12_21'!E60</f>
        <v>245455</v>
      </c>
      <c r="D31" s="180">
        <v>0</v>
      </c>
    </row>
    <row r="32" spans="2:4">
      <c r="B32" s="478" t="str">
        <f>+'ESTADOS DE RESULTADOS 31_12_21'!C61</f>
        <v>Agua, Luz, Teléfono E Internet</v>
      </c>
      <c r="C32" s="176">
        <f>+'ESTADOS DE RESULTADOS 31_12_21'!E61</f>
        <v>1123376</v>
      </c>
      <c r="D32" s="176">
        <v>0</v>
      </c>
    </row>
    <row r="33" spans="2:4">
      <c r="B33" s="478" t="str">
        <f>+'ESTADOS DE RESULTADOS 31_12_21'!C62</f>
        <v>Útiles De Oficina</v>
      </c>
      <c r="C33" s="176">
        <f>+'ESTADOS DE RESULTADOS 31_12_21'!E62</f>
        <v>409091</v>
      </c>
      <c r="D33" s="176">
        <v>0</v>
      </c>
    </row>
    <row r="34" spans="2:4">
      <c r="B34" s="478" t="str">
        <f>+'ESTADOS DE RESULTADOS 31_12_21'!C63</f>
        <v>Gastos de Constitución Amortizado</v>
      </c>
      <c r="C34" s="176">
        <f>+'ESTADOS DE RESULTADOS 31_12_21'!E63</f>
        <v>19246460</v>
      </c>
      <c r="D34" s="176">
        <v>0</v>
      </c>
    </row>
    <row r="35" spans="2:4">
      <c r="B35" s="478" t="str">
        <f>+'ESTADOS DE RESULTADOS 31_12_21'!C64</f>
        <v>Comunicaciones Y Progagandas</v>
      </c>
      <c r="C35" s="176">
        <f>+'ESTADOS DE RESULTADOS 31_12_21'!E64</f>
        <v>909092</v>
      </c>
      <c r="D35" s="176">
        <v>0</v>
      </c>
    </row>
    <row r="36" spans="2:4">
      <c r="B36" s="478" t="str">
        <f>+'ESTADOS DE RESULTADOS 31_12_21'!C65</f>
        <v>Papeleria E Impresos</v>
      </c>
      <c r="C36" s="176">
        <f>+'ESTADOS DE RESULTADOS 31_12_21'!E65</f>
        <v>2429046</v>
      </c>
      <c r="D36" s="176">
        <v>0</v>
      </c>
    </row>
    <row r="37" spans="2:4">
      <c r="B37" s="478" t="str">
        <f>+'ESTADOS DE RESULTADOS 31_12_21'!C66</f>
        <v>Gastos administrativos</v>
      </c>
      <c r="C37" s="176">
        <f>+'ESTADOS DE RESULTADOS 31_12_21'!E66</f>
        <v>472727</v>
      </c>
      <c r="D37" s="176"/>
    </row>
    <row r="38" spans="2:4">
      <c r="B38" s="478" t="str">
        <f>+'ESTADOS DE RESULTADOS 31_12_21'!C67</f>
        <v>Gastos De Escribania</v>
      </c>
      <c r="C38" s="176">
        <f>+'ESTADOS DE RESULTADOS 31_12_21'!E67</f>
        <v>3897318</v>
      </c>
      <c r="D38" s="176">
        <v>0</v>
      </c>
    </row>
    <row r="39" spans="2:4" s="163" customFormat="1">
      <c r="B39" s="479" t="str">
        <f>+'ESTADOS DE RESULTADOS 31_12_21'!C68</f>
        <v>Gastos De Impuestos</v>
      </c>
      <c r="C39" s="179">
        <f>+'ESTADOS DE RESULTADOS 31_12_21'!E68</f>
        <v>2184405</v>
      </c>
      <c r="D39" s="179">
        <v>0</v>
      </c>
    </row>
    <row r="40" spans="2:4">
      <c r="B40" s="478" t="str">
        <f>+'ESTADOS DE RESULTADOS 31_12_21'!C69</f>
        <v>Iva Gnd</v>
      </c>
      <c r="C40" s="176">
        <f>+'ESTADOS DE RESULTADOS 31_12_21'!E69</f>
        <v>50455</v>
      </c>
      <c r="D40" s="176">
        <v>0</v>
      </c>
    </row>
    <row r="41" spans="2:4">
      <c r="B41" s="478" t="str">
        <f>+'ESTADOS DE RESULTADOS 31_12_21'!C70</f>
        <v>Multas Y Sanciones</v>
      </c>
      <c r="C41" s="176">
        <f>+'ESTADOS DE RESULTADOS 31_12_21'!E70</f>
        <v>410700</v>
      </c>
      <c r="D41" s="176">
        <v>0</v>
      </c>
    </row>
    <row r="42" spans="2:4">
      <c r="B42" s="478" t="str">
        <f>+'ESTADOS DE RESULTADOS 31_12_21'!C71</f>
        <v>Impuestos, Patentes, Tasas Y Otras Contr</v>
      </c>
      <c r="C42" s="176">
        <f>+'ESTADOS DE RESULTADOS 31_12_21'!E71</f>
        <v>1723250</v>
      </c>
      <c r="D42" s="176">
        <v>0</v>
      </c>
    </row>
  </sheetData>
  <sheetProtection algorithmName="SHA-512" hashValue="fRS5Rwamz/ZsOngaZwNgsTyzoyg3S8D3XPqGN5tgdJLItxs3u4XdLrtbisCLoRu0jXuJe/4HGYq/aijJRUFagw==" saltValue="lvzV4+4njksPuyS5I56iSg==" spinCount="100000" sheet="1" objects="1" scenarios="1"/>
  <mergeCells count="2">
    <mergeCell ref="B1:D1"/>
    <mergeCell ref="B5:D5"/>
  </mergeCells>
  <hyperlinks>
    <hyperlink ref="B3" location="'ESTADOS DE RESULTADOS 30,21'!A1" display="w) Otros Gastos Operativos, de comercialización y de administración" xr:uid="{BCCD6A51-E50A-4DA4-BE05-BC6397E3839B}"/>
  </hyperlink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4">
    <tabColor rgb="FF002060"/>
  </sheetPr>
  <dimension ref="B1:D12"/>
  <sheetViews>
    <sheetView showGridLines="0" zoomScaleNormal="100" workbookViewId="0">
      <selection activeCell="B64" sqref="B64"/>
    </sheetView>
  </sheetViews>
  <sheetFormatPr baseColWidth="10" defaultColWidth="11.44140625" defaultRowHeight="12"/>
  <cols>
    <col min="1" max="1" width="7.21875" style="30" customWidth="1"/>
    <col min="2" max="2" width="37.6640625" style="30" bestFit="1" customWidth="1"/>
    <col min="3" max="3" width="13.6640625" style="30" bestFit="1" customWidth="1"/>
    <col min="4" max="4" width="13.33203125" style="30" bestFit="1" customWidth="1"/>
    <col min="5" max="16384" width="11.44140625" style="30"/>
  </cols>
  <sheetData>
    <row r="1" spans="2:4" ht="14.4">
      <c r="B1" s="195"/>
    </row>
    <row r="2" spans="2:4" ht="14.4">
      <c r="B2" s="385"/>
    </row>
    <row r="3" spans="2:4" ht="14.4">
      <c r="B3" s="403" t="s">
        <v>702</v>
      </c>
    </row>
    <row r="4" spans="2:4">
      <c r="B4" s="104"/>
    </row>
    <row r="5" spans="2:4">
      <c r="B5" s="564" t="s">
        <v>649</v>
      </c>
      <c r="C5" s="564"/>
      <c r="D5" s="564"/>
    </row>
    <row r="7" spans="2:4">
      <c r="B7" s="190" t="s">
        <v>353</v>
      </c>
      <c r="C7" s="190" t="str">
        <f>+'NOTA W OTROS GASTOS OPER'!C7</f>
        <v>AL 31/12/2021</v>
      </c>
      <c r="D7" s="190" t="str">
        <f>+'NOTA W OTROS GASTOS OPER'!D7</f>
        <v>AL 31/12/2020</v>
      </c>
    </row>
    <row r="8" spans="2:4">
      <c r="B8" s="54" t="s">
        <v>223</v>
      </c>
      <c r="C8" s="181">
        <f>+C9</f>
        <v>0</v>
      </c>
      <c r="D8" s="113">
        <v>0</v>
      </c>
    </row>
    <row r="9" spans="2:4">
      <c r="B9" s="38" t="s">
        <v>223</v>
      </c>
      <c r="C9" s="182">
        <f>+'ESTADOS DE RESULTADOS 31_12_21'!E76</f>
        <v>0</v>
      </c>
      <c r="D9" s="58">
        <v>0</v>
      </c>
    </row>
    <row r="10" spans="2:4">
      <c r="B10" s="54" t="s">
        <v>222</v>
      </c>
      <c r="C10" s="181">
        <f>+C11</f>
        <v>126407905</v>
      </c>
      <c r="D10" s="113">
        <v>0</v>
      </c>
    </row>
    <row r="11" spans="2:4">
      <c r="B11" s="38" t="s">
        <v>222</v>
      </c>
      <c r="C11" s="182">
        <f>+'ESTADOS DE RESULTADOS 31_12_21'!E75</f>
        <v>126407905</v>
      </c>
      <c r="D11" s="58">
        <v>0</v>
      </c>
    </row>
    <row r="12" spans="2:4">
      <c r="B12" s="54" t="s">
        <v>464</v>
      </c>
      <c r="C12" s="181">
        <v>0</v>
      </c>
      <c r="D12" s="113">
        <v>0</v>
      </c>
    </row>
  </sheetData>
  <sheetProtection algorithmName="SHA-512" hashValue="cN7m62466Psbq6nDkcj3a804HDTO7A5SGwXb7plkxEw6zRRXEzCh02dXEU8vEccVih07+nrLLj5alWR/WabAIw==" saltValue="fqP5FKODjZktfpCNRzR7iQ==" spinCount="100000" sheet="1" objects="1" scenarios="1"/>
  <mergeCells count="1">
    <mergeCell ref="B5:D5"/>
  </mergeCells>
  <hyperlinks>
    <hyperlink ref="B3" location="'ESTADOS DE RESULTADOS 30,21'!A1" display="x)       Otros Ingresos y Egresos" xr:uid="{C15CF92E-A95E-40BC-8057-771E0D962555}"/>
  </hyperlinks>
  <pageMargins left="0.7" right="0.7" top="0.75" bottom="0.75" header="0.3" footer="0.3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25">
    <tabColor rgb="FF002060"/>
  </sheetPr>
  <dimension ref="B1:D15"/>
  <sheetViews>
    <sheetView showGridLines="0" zoomScale="115" zoomScaleNormal="115" workbookViewId="0">
      <selection activeCell="B64" sqref="B64"/>
    </sheetView>
  </sheetViews>
  <sheetFormatPr baseColWidth="10" defaultColWidth="11.44140625" defaultRowHeight="12"/>
  <cols>
    <col min="1" max="1" width="17.6640625" style="30" customWidth="1"/>
    <col min="2" max="2" width="37.6640625" style="30" bestFit="1" customWidth="1"/>
    <col min="3" max="4" width="14.33203125" style="30" bestFit="1" customWidth="1"/>
    <col min="5" max="16384" width="11.44140625" style="30"/>
  </cols>
  <sheetData>
    <row r="1" spans="2:4" ht="14.4">
      <c r="B1" s="195"/>
    </row>
    <row r="3" spans="2:4" ht="14.4">
      <c r="B3" s="403" t="s">
        <v>703</v>
      </c>
    </row>
    <row r="4" spans="2:4">
      <c r="B4" s="104"/>
    </row>
    <row r="5" spans="2:4">
      <c r="B5" s="564" t="s">
        <v>649</v>
      </c>
      <c r="C5" s="564"/>
      <c r="D5" s="564"/>
    </row>
    <row r="7" spans="2:4">
      <c r="B7" s="114" t="s">
        <v>353</v>
      </c>
      <c r="C7" s="114" t="str">
        <f>+'NOTA W OTROS GASTOS OPER'!C7</f>
        <v>AL 31/12/2021</v>
      </c>
      <c r="D7" s="114" t="str">
        <f>+'NOTA W OTROS GASTOS OPER'!D7</f>
        <v>AL 31/12/2020</v>
      </c>
    </row>
    <row r="8" spans="2:4">
      <c r="B8" s="54" t="s">
        <v>468</v>
      </c>
      <c r="C8" s="58"/>
      <c r="D8" s="58"/>
    </row>
    <row r="9" spans="2:4">
      <c r="B9" s="38" t="s">
        <v>469</v>
      </c>
      <c r="C9" s="58">
        <f>+'ESTADOS DE RESULTADOS 31_12_21'!E81</f>
        <v>234434084</v>
      </c>
      <c r="D9" s="58">
        <v>0</v>
      </c>
    </row>
    <row r="10" spans="2:4">
      <c r="B10" s="38" t="s">
        <v>226</v>
      </c>
      <c r="C10" s="58">
        <f>+'ESTADOS DE RESULTADOS 31_12_21'!E82</f>
        <v>0</v>
      </c>
      <c r="D10" s="58">
        <v>0</v>
      </c>
    </row>
    <row r="11" spans="2:4">
      <c r="B11" s="54" t="s">
        <v>464</v>
      </c>
      <c r="C11" s="113">
        <f>SUM(C9:C10)</f>
        <v>234434084</v>
      </c>
      <c r="D11" s="113">
        <v>0</v>
      </c>
    </row>
    <row r="12" spans="2:4">
      <c r="B12" s="54" t="s">
        <v>470</v>
      </c>
      <c r="C12" s="58"/>
      <c r="D12" s="58"/>
    </row>
    <row r="13" spans="2:4">
      <c r="B13" s="38" t="s">
        <v>471</v>
      </c>
      <c r="C13" s="98">
        <f>-'ESTADOS DE RESULTADOS 31_12_21'!E84</f>
        <v>-65924255</v>
      </c>
      <c r="D13" s="98">
        <v>0</v>
      </c>
    </row>
    <row r="14" spans="2:4">
      <c r="B14" s="38" t="s">
        <v>226</v>
      </c>
      <c r="C14" s="98">
        <f>-'ESTADOS DE RESULTADOS 31_12_21'!E85</f>
        <v>-53252</v>
      </c>
      <c r="D14" s="98">
        <v>0</v>
      </c>
    </row>
    <row r="15" spans="2:4">
      <c r="B15" s="54" t="s">
        <v>464</v>
      </c>
      <c r="C15" s="179">
        <f>SUM(C13:C14)</f>
        <v>-65977507</v>
      </c>
      <c r="D15" s="113">
        <v>0</v>
      </c>
    </row>
  </sheetData>
  <sheetProtection algorithmName="SHA-512" hashValue="QImgPRCTF3q36G2MvZ7rZ4m2OZE7/KwCsS952GM/OWM5VwZ2+fY81fujyfR4pk0vDCrqo+FaERlME+jdOrcUdQ==" saltValue="2n/vFKRFCA+7mNdI5WdAzw==" spinCount="100000" sheet="1" objects="1" scenarios="1"/>
  <mergeCells count="1">
    <mergeCell ref="B5:D5"/>
  </mergeCells>
  <hyperlinks>
    <hyperlink ref="B3" location="'ESTADOS DE RESULTADOS 30,21'!A1" display="y)       Resultados Financieros" xr:uid="{B6A5E891-AA74-4B94-B9FB-A28BB7108A18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6">
    <tabColor rgb="FF002060"/>
  </sheetPr>
  <dimension ref="B1:D13"/>
  <sheetViews>
    <sheetView showGridLines="0" zoomScaleNormal="100" workbookViewId="0">
      <selection activeCell="B64" sqref="B64"/>
    </sheetView>
  </sheetViews>
  <sheetFormatPr baseColWidth="10" defaultColWidth="11.44140625" defaultRowHeight="12"/>
  <cols>
    <col min="1" max="1" width="23.88671875" style="30" customWidth="1"/>
    <col min="2" max="2" width="37.6640625" style="30" bestFit="1" customWidth="1"/>
    <col min="3" max="3" width="13.6640625" style="30" bestFit="1" customWidth="1"/>
    <col min="4" max="4" width="13.33203125" style="30" bestFit="1" customWidth="1"/>
    <col min="5" max="16384" width="11.44140625" style="30"/>
  </cols>
  <sheetData>
    <row r="1" spans="2:4" ht="14.4">
      <c r="B1" s="195"/>
    </row>
    <row r="3" spans="2:4" ht="14.4">
      <c r="B3" s="412" t="s">
        <v>704</v>
      </c>
    </row>
    <row r="5" spans="2:4">
      <c r="B5" s="564" t="s">
        <v>649</v>
      </c>
      <c r="C5" s="564"/>
      <c r="D5" s="564"/>
    </row>
    <row r="7" spans="2:4">
      <c r="B7" s="190" t="s">
        <v>353</v>
      </c>
      <c r="C7" s="190" t="str">
        <f>+'NOTA Y RESULTADOS FINANC'!C7</f>
        <v>AL 31/12/2021</v>
      </c>
      <c r="D7" s="190" t="str">
        <f>+'NOTA W OTROS GASTOS OPER'!D7</f>
        <v>AL 31/12/2020</v>
      </c>
    </row>
    <row r="8" spans="2:4">
      <c r="B8" s="54" t="s">
        <v>472</v>
      </c>
      <c r="C8" s="54"/>
      <c r="D8" s="54"/>
    </row>
    <row r="9" spans="2:4">
      <c r="B9" s="38" t="s">
        <v>473</v>
      </c>
      <c r="C9" s="183">
        <v>0</v>
      </c>
      <c r="D9" s="182">
        <v>0</v>
      </c>
    </row>
    <row r="10" spans="2:4">
      <c r="B10" s="54" t="s">
        <v>464</v>
      </c>
      <c r="C10" s="184">
        <f>SUM(C9)</f>
        <v>0</v>
      </c>
      <c r="D10" s="184">
        <f>SUM(D9)</f>
        <v>0</v>
      </c>
    </row>
    <row r="11" spans="2:4">
      <c r="B11" s="54" t="s">
        <v>474</v>
      </c>
      <c r="C11" s="54"/>
      <c r="D11" s="54"/>
    </row>
    <row r="12" spans="2:4">
      <c r="B12" s="38" t="s">
        <v>475</v>
      </c>
      <c r="C12" s="183">
        <v>0</v>
      </c>
      <c r="D12" s="183">
        <v>0</v>
      </c>
    </row>
    <row r="13" spans="2:4">
      <c r="B13" s="54" t="s">
        <v>464</v>
      </c>
      <c r="C13" s="184">
        <f>SUM(C12)</f>
        <v>0</v>
      </c>
      <c r="D13" s="184">
        <f>SUM(D12)</f>
        <v>0</v>
      </c>
    </row>
  </sheetData>
  <sheetProtection algorithmName="SHA-512" hashValue="1de9JpJPmQLq6HK0zWZluQ4akFMnyThXhX3U0OYh5FVoMV5iVbnVrhRjdgaI8ycb/qKKhmN1ghNw0bWHMZ6B8Q==" saltValue="G2ILbDOmhXlp6udhl14/tA==" spinCount="100000" sheet="1" objects="1" scenarios="1"/>
  <mergeCells count="1">
    <mergeCell ref="B5:D5"/>
  </mergeCells>
  <hyperlinks>
    <hyperlink ref="B3" location="'ESTADOS DE RESULTADOS 30,21'!A1" display="z)  Resultados Extraordinarios " xr:uid="{DBAB4901-006C-4E16-B2C8-E3951294BC27}"/>
  </hyperlinks>
  <pageMargins left="0.7" right="0.7" top="0.75" bottom="0.75" header="0.3" footer="0.3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27">
    <tabColor rgb="FF002060"/>
  </sheetPr>
  <dimension ref="B1:B31"/>
  <sheetViews>
    <sheetView showGridLines="0" zoomScaleNormal="100" workbookViewId="0">
      <selection activeCell="B64" sqref="B64"/>
    </sheetView>
  </sheetViews>
  <sheetFormatPr baseColWidth="10" defaultColWidth="9.109375" defaultRowHeight="12"/>
  <cols>
    <col min="1" max="1" width="7" style="30" customWidth="1"/>
    <col min="2" max="2" width="93.109375" style="337" customWidth="1"/>
    <col min="3" max="255" width="11.44140625" style="30" customWidth="1"/>
    <col min="256" max="16384" width="9.109375" style="30"/>
  </cols>
  <sheetData>
    <row r="1" spans="2:2" ht="14.4">
      <c r="B1" s="195"/>
    </row>
    <row r="3" spans="2:2">
      <c r="B3" s="31" t="s">
        <v>476</v>
      </c>
    </row>
    <row r="4" spans="2:2">
      <c r="B4" s="31" t="s">
        <v>535</v>
      </c>
    </row>
    <row r="5" spans="2:2">
      <c r="B5" s="91" t="s">
        <v>477</v>
      </c>
    </row>
    <row r="6" spans="2:2">
      <c r="B6" s="31" t="s">
        <v>536</v>
      </c>
    </row>
    <row r="7" spans="2:2">
      <c r="B7" s="91" t="s">
        <v>477</v>
      </c>
    </row>
    <row r="8" spans="2:2">
      <c r="B8" s="91"/>
    </row>
    <row r="9" spans="2:2">
      <c r="B9" s="31" t="s">
        <v>537</v>
      </c>
    </row>
    <row r="10" spans="2:2" ht="36">
      <c r="B10" s="402" t="s">
        <v>668</v>
      </c>
    </row>
    <row r="11" spans="2:2">
      <c r="B11" s="402"/>
    </row>
    <row r="12" spans="2:2">
      <c r="B12" s="31" t="s">
        <v>478</v>
      </c>
    </row>
    <row r="13" spans="2:2">
      <c r="B13" s="91" t="s">
        <v>479</v>
      </c>
    </row>
    <row r="14" spans="2:2">
      <c r="B14" s="91"/>
    </row>
    <row r="15" spans="2:2" ht="28.2" customHeight="1">
      <c r="B15" s="336" t="s">
        <v>538</v>
      </c>
    </row>
    <row r="16" spans="2:2">
      <c r="B16" s="91" t="s">
        <v>479</v>
      </c>
    </row>
    <row r="17" spans="2:2">
      <c r="B17" s="91"/>
    </row>
    <row r="18" spans="2:2">
      <c r="B18" s="31" t="s">
        <v>480</v>
      </c>
    </row>
    <row r="19" spans="2:2">
      <c r="B19" s="91" t="s">
        <v>479</v>
      </c>
    </row>
    <row r="20" spans="2:2">
      <c r="B20" s="91"/>
    </row>
    <row r="21" spans="2:2">
      <c r="B21" s="31" t="s">
        <v>481</v>
      </c>
    </row>
    <row r="22" spans="2:2">
      <c r="B22" s="91" t="s">
        <v>479</v>
      </c>
    </row>
    <row r="23" spans="2:2">
      <c r="B23" s="91"/>
    </row>
    <row r="24" spans="2:2">
      <c r="B24" s="31" t="s">
        <v>482</v>
      </c>
    </row>
    <row r="25" spans="2:2">
      <c r="B25" s="91" t="s">
        <v>483</v>
      </c>
    </row>
    <row r="31" spans="2:2" ht="9.6" customHeight="1"/>
  </sheetData>
  <sheetProtection algorithmName="SHA-512" hashValue="zh5XDBim4ekAu4Lews3bMh3lfQ6hkgEQVUS+9x9J49epDYOileazYk2yweyL6UBzDz7YGbuJBjdJCYASaSaQ6w==" saltValue="P9Ou7tfoh9nn8Eo3HUnKM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tabColor rgb="FF002060"/>
    <pageSetUpPr fitToPage="1"/>
  </sheetPr>
  <dimension ref="A1:L145"/>
  <sheetViews>
    <sheetView showGridLines="0" tabSelected="1" topLeftCell="A87" zoomScale="115" zoomScaleNormal="115" workbookViewId="0">
      <selection activeCell="F105" sqref="F105"/>
    </sheetView>
  </sheetViews>
  <sheetFormatPr baseColWidth="10" defaultColWidth="11.44140625" defaultRowHeight="12"/>
  <cols>
    <col min="1" max="1" width="3.88671875" style="196" customWidth="1"/>
    <col min="2" max="2" width="20.88671875" style="196" hidden="1" customWidth="1"/>
    <col min="3" max="3" width="48.77734375" style="196" customWidth="1"/>
    <col min="4" max="5" width="13.6640625" style="196" customWidth="1"/>
    <col min="6" max="6" width="48.77734375" style="196" customWidth="1"/>
    <col min="7" max="8" width="13.6640625" style="196" customWidth="1"/>
    <col min="9" max="9" width="11.44140625" style="196"/>
    <col min="10" max="10" width="11.88671875" style="196" bestFit="1" customWidth="1"/>
    <col min="11" max="16384" width="11.44140625" style="196"/>
  </cols>
  <sheetData>
    <row r="1" spans="2:8" ht="55.05" customHeight="1"/>
    <row r="2" spans="2:8">
      <c r="E2" s="188"/>
    </row>
    <row r="3" spans="2:8" s="198" customFormat="1">
      <c r="B3" s="197">
        <v>1</v>
      </c>
      <c r="C3" s="508" t="str">
        <f>+INDICE!C2</f>
        <v>TRADERS PRO CASA DE BOLSA S.A.</v>
      </c>
      <c r="D3" s="508"/>
      <c r="E3" s="508"/>
      <c r="F3" s="508"/>
      <c r="G3" s="508"/>
      <c r="H3" s="508"/>
    </row>
    <row r="4" spans="2:8" s="198" customFormat="1" ht="11.25" customHeight="1">
      <c r="C4" s="508" t="s">
        <v>485</v>
      </c>
      <c r="D4" s="508"/>
      <c r="E4" s="508"/>
      <c r="F4" s="508"/>
      <c r="G4" s="508"/>
      <c r="H4" s="508"/>
    </row>
    <row r="5" spans="2:8" s="198" customFormat="1" ht="27" customHeight="1">
      <c r="B5" s="199" t="s">
        <v>56</v>
      </c>
      <c r="C5" s="509" t="s">
        <v>732</v>
      </c>
      <c r="D5" s="509"/>
      <c r="E5" s="509"/>
      <c r="F5" s="509"/>
      <c r="G5" s="509"/>
      <c r="H5" s="509"/>
    </row>
    <row r="6" spans="2:8" s="198" customFormat="1" ht="12" customHeight="1">
      <c r="B6" s="200" t="s">
        <v>57</v>
      </c>
      <c r="C6" s="510" t="s">
        <v>58</v>
      </c>
      <c r="D6" s="510"/>
      <c r="E6" s="510"/>
      <c r="F6" s="510"/>
      <c r="G6" s="510"/>
      <c r="H6" s="510"/>
    </row>
    <row r="7" spans="2:8" s="198" customFormat="1" ht="32.4" customHeight="1">
      <c r="B7" s="200"/>
      <c r="C7" s="201" t="s">
        <v>59</v>
      </c>
      <c r="D7" s="202" t="s">
        <v>733</v>
      </c>
      <c r="E7" s="203" t="s">
        <v>546</v>
      </c>
      <c r="F7" s="201" t="s">
        <v>60</v>
      </c>
      <c r="G7" s="202" t="str">
        <f>+D7</f>
        <v>PERIODO ACTUAL 31/12/ 2021</v>
      </c>
      <c r="H7" s="202" t="s">
        <v>546</v>
      </c>
    </row>
    <row r="8" spans="2:8" s="198" customFormat="1" ht="11.25" customHeight="1">
      <c r="B8" s="200" t="s">
        <v>61</v>
      </c>
      <c r="C8" s="204" t="s">
        <v>686</v>
      </c>
      <c r="D8" s="205"/>
      <c r="E8" s="206"/>
      <c r="F8" s="207" t="s">
        <v>62</v>
      </c>
      <c r="G8" s="208"/>
      <c r="H8" s="209"/>
    </row>
    <row r="9" spans="2:8" s="198" customFormat="1" ht="11.25" customHeight="1">
      <c r="B9" s="200" t="s">
        <v>63</v>
      </c>
      <c r="C9" s="404" t="s">
        <v>64</v>
      </c>
      <c r="D9" s="210"/>
      <c r="E9" s="209"/>
      <c r="F9" s="207" t="s">
        <v>651</v>
      </c>
      <c r="G9" s="208"/>
      <c r="H9" s="209"/>
    </row>
    <row r="10" spans="2:8" s="198" customFormat="1" ht="11.25" customHeight="1">
      <c r="B10" s="200"/>
      <c r="C10" s="211" t="s">
        <v>65</v>
      </c>
      <c r="D10" s="210">
        <v>0</v>
      </c>
      <c r="E10" s="209">
        <v>0</v>
      </c>
      <c r="F10" s="410" t="s">
        <v>533</v>
      </c>
      <c r="G10" s="208">
        <v>5965366</v>
      </c>
      <c r="H10" s="209">
        <v>0</v>
      </c>
    </row>
    <row r="11" spans="2:8" s="198" customFormat="1" ht="11.25" customHeight="1">
      <c r="B11" s="200"/>
      <c r="C11" s="211" t="s">
        <v>66</v>
      </c>
      <c r="D11" s="210">
        <v>0</v>
      </c>
      <c r="E11" s="209">
        <v>0</v>
      </c>
      <c r="F11" s="406" t="s">
        <v>67</v>
      </c>
      <c r="G11" s="208">
        <f>14944430-G12</f>
        <v>14504430</v>
      </c>
      <c r="H11" s="209">
        <v>0</v>
      </c>
    </row>
    <row r="12" spans="2:8" s="198" customFormat="1" ht="11.25" customHeight="1">
      <c r="B12" s="200"/>
      <c r="C12" s="211" t="s">
        <v>68</v>
      </c>
      <c r="D12" s="210">
        <v>112935599</v>
      </c>
      <c r="E12" s="209">
        <v>0</v>
      </c>
      <c r="F12" s="406" t="s">
        <v>534</v>
      </c>
      <c r="G12" s="209">
        <v>440000</v>
      </c>
      <c r="H12" s="213">
        <v>0</v>
      </c>
    </row>
    <row r="13" spans="2:8" s="198" customFormat="1" ht="11.25" customHeight="1">
      <c r="B13" s="200"/>
      <c r="C13" s="214"/>
      <c r="D13" s="215">
        <f>+D12+D11</f>
        <v>112935599</v>
      </c>
      <c r="E13" s="215">
        <v>0</v>
      </c>
      <c r="F13" s="406" t="s">
        <v>695</v>
      </c>
      <c r="G13" s="208">
        <v>0</v>
      </c>
      <c r="H13" s="209">
        <v>0</v>
      </c>
    </row>
    <row r="14" spans="2:8" s="198" customFormat="1" ht="11.25" customHeight="1">
      <c r="B14" s="200"/>
      <c r="C14" s="214"/>
      <c r="D14" s="210"/>
      <c r="E14" s="209">
        <v>0</v>
      </c>
      <c r="F14" s="406" t="s">
        <v>696</v>
      </c>
      <c r="G14" s="208">
        <v>0</v>
      </c>
      <c r="H14" s="209">
        <v>0</v>
      </c>
    </row>
    <row r="15" spans="2:8" s="198" customFormat="1" ht="11.25" customHeight="1">
      <c r="B15" s="200"/>
      <c r="C15" s="214"/>
      <c r="D15" s="210"/>
      <c r="E15" s="209">
        <v>0</v>
      </c>
      <c r="F15" s="207"/>
      <c r="G15" s="215">
        <f>SUM(G10:G14)</f>
        <v>20909796</v>
      </c>
      <c r="H15" s="215">
        <v>0</v>
      </c>
    </row>
    <row r="16" spans="2:8" s="198" customFormat="1" ht="11.25" customHeight="1">
      <c r="B16" s="200" t="s">
        <v>69</v>
      </c>
      <c r="C16" s="404" t="s">
        <v>671</v>
      </c>
      <c r="D16" s="210">
        <v>0</v>
      </c>
      <c r="E16" s="209">
        <v>0</v>
      </c>
      <c r="F16" s="407" t="s">
        <v>70</v>
      </c>
      <c r="G16" s="208"/>
      <c r="H16" s="209">
        <v>0</v>
      </c>
    </row>
    <row r="17" spans="2:12" s="198" customFormat="1" ht="11.25" customHeight="1">
      <c r="B17" s="200" t="s">
        <v>71</v>
      </c>
      <c r="C17" s="214" t="s">
        <v>72</v>
      </c>
      <c r="D17" s="210">
        <v>0</v>
      </c>
      <c r="E17" s="209">
        <v>0</v>
      </c>
      <c r="F17" s="212" t="s">
        <v>73</v>
      </c>
      <c r="G17" s="208">
        <v>0</v>
      </c>
      <c r="H17" s="209">
        <v>0</v>
      </c>
    </row>
    <row r="18" spans="2:12" s="198" customFormat="1" ht="11.25" customHeight="1">
      <c r="B18" s="200"/>
      <c r="C18" s="214" t="s">
        <v>74</v>
      </c>
      <c r="D18" s="210">
        <f>11238534504-D42</f>
        <v>10638534504</v>
      </c>
      <c r="E18" s="209">
        <v>0</v>
      </c>
      <c r="F18" s="212" t="s">
        <v>75</v>
      </c>
      <c r="G18" s="208">
        <v>8918196834</v>
      </c>
      <c r="H18" s="209">
        <v>0</v>
      </c>
    </row>
    <row r="19" spans="2:12" s="198" customFormat="1" ht="11.25" customHeight="1">
      <c r="B19" s="200"/>
      <c r="C19" s="216" t="s">
        <v>76</v>
      </c>
      <c r="D19" s="210">
        <v>0</v>
      </c>
      <c r="E19" s="209">
        <v>0</v>
      </c>
      <c r="F19" s="212" t="s">
        <v>77</v>
      </c>
      <c r="G19" s="217">
        <v>107815551</v>
      </c>
      <c r="H19" s="218">
        <v>0</v>
      </c>
    </row>
    <row r="20" spans="2:12" s="198" customFormat="1" ht="11.25" customHeight="1">
      <c r="B20" s="200"/>
      <c r="C20" s="214"/>
      <c r="D20" s="219">
        <f>+D18+D17</f>
        <v>10638534504</v>
      </c>
      <c r="E20" s="219">
        <v>0</v>
      </c>
      <c r="F20" s="220"/>
      <c r="G20" s="221">
        <f>SUM(G17:G19)</f>
        <v>9026012385</v>
      </c>
      <c r="H20" s="221">
        <v>0</v>
      </c>
    </row>
    <row r="21" spans="2:12" s="198" customFormat="1" ht="11.25" customHeight="1">
      <c r="B21" s="200"/>
      <c r="C21" s="404" t="s">
        <v>78</v>
      </c>
      <c r="D21" s="210"/>
      <c r="E21" s="209">
        <v>0</v>
      </c>
      <c r="F21" s="386" t="s">
        <v>693</v>
      </c>
      <c r="G21" s="208"/>
      <c r="H21" s="209">
        <v>0</v>
      </c>
    </row>
    <row r="22" spans="2:12" s="198" customFormat="1" ht="11.25" customHeight="1">
      <c r="B22" s="200"/>
      <c r="C22" s="211" t="s">
        <v>80</v>
      </c>
      <c r="D22" s="210">
        <v>16074000</v>
      </c>
      <c r="E22" s="213">
        <v>0</v>
      </c>
      <c r="F22" s="212" t="s">
        <v>81</v>
      </c>
      <c r="G22" s="208">
        <v>0</v>
      </c>
      <c r="H22" s="209">
        <v>0</v>
      </c>
    </row>
    <row r="23" spans="2:12" s="198" customFormat="1" ht="11.25" customHeight="1">
      <c r="B23" s="200"/>
      <c r="C23" s="211" t="s">
        <v>82</v>
      </c>
      <c r="D23" s="210">
        <v>25480071</v>
      </c>
      <c r="E23" s="209">
        <v>0</v>
      </c>
      <c r="F23" s="212" t="s">
        <v>83</v>
      </c>
      <c r="G23" s="208">
        <v>0</v>
      </c>
      <c r="H23" s="209">
        <v>0</v>
      </c>
    </row>
    <row r="24" spans="2:12" s="198" customFormat="1" ht="14.1" customHeight="1">
      <c r="B24" s="200"/>
      <c r="C24" s="211" t="s">
        <v>84</v>
      </c>
      <c r="D24" s="210">
        <v>0</v>
      </c>
      <c r="E24" s="209">
        <v>0</v>
      </c>
      <c r="F24" s="212" t="s">
        <v>85</v>
      </c>
      <c r="G24" s="208">
        <v>0</v>
      </c>
      <c r="H24" s="209">
        <v>0</v>
      </c>
    </row>
    <row r="25" spans="2:12" s="198" customFormat="1" ht="11.25" customHeight="1">
      <c r="B25" s="200"/>
      <c r="C25" s="216" t="s">
        <v>86</v>
      </c>
      <c r="D25" s="210">
        <v>0</v>
      </c>
      <c r="E25" s="209">
        <v>0</v>
      </c>
      <c r="F25" s="212" t="s">
        <v>87</v>
      </c>
      <c r="G25" s="208">
        <v>981750</v>
      </c>
      <c r="H25" s="209">
        <v>0</v>
      </c>
    </row>
    <row r="26" spans="2:12" s="198" customFormat="1" ht="11.25" customHeight="1">
      <c r="B26" s="200"/>
      <c r="C26" s="211" t="s">
        <v>88</v>
      </c>
      <c r="D26" s="210">
        <v>28520000</v>
      </c>
      <c r="E26" s="209">
        <v>0</v>
      </c>
      <c r="F26" s="212" t="s">
        <v>89</v>
      </c>
      <c r="G26" s="217">
        <v>0</v>
      </c>
      <c r="H26" s="218">
        <v>0</v>
      </c>
    </row>
    <row r="27" spans="2:12" s="198" customFormat="1" ht="11.25" customHeight="1">
      <c r="B27" s="200" t="s">
        <v>90</v>
      </c>
      <c r="C27" s="216" t="s">
        <v>91</v>
      </c>
      <c r="D27" s="210">
        <v>0</v>
      </c>
      <c r="E27" s="209">
        <v>0</v>
      </c>
      <c r="F27" s="212"/>
      <c r="G27" s="221">
        <f>SUM(G23:G26)</f>
        <v>981750</v>
      </c>
      <c r="H27" s="221">
        <v>0</v>
      </c>
    </row>
    <row r="28" spans="2:12" s="198" customFormat="1" ht="11.25" customHeight="1">
      <c r="B28" s="200" t="s">
        <v>92</v>
      </c>
      <c r="C28" s="211" t="s">
        <v>93</v>
      </c>
      <c r="D28" s="210">
        <v>0</v>
      </c>
      <c r="E28" s="209">
        <v>0</v>
      </c>
      <c r="F28" s="212"/>
      <c r="G28" s="208"/>
      <c r="H28" s="209">
        <v>0</v>
      </c>
      <c r="J28" s="222"/>
      <c r="K28" s="222"/>
      <c r="L28" s="222"/>
    </row>
    <row r="29" spans="2:12" s="198" customFormat="1" ht="11.25" customHeight="1">
      <c r="B29" s="200" t="s">
        <v>94</v>
      </c>
      <c r="C29" s="211"/>
      <c r="D29" s="215">
        <f>SUM(D22:D28)</f>
        <v>70074071</v>
      </c>
      <c r="E29" s="215">
        <v>0</v>
      </c>
      <c r="F29" s="212"/>
      <c r="G29" s="208"/>
      <c r="H29" s="209">
        <v>0</v>
      </c>
      <c r="I29" s="222"/>
      <c r="J29" s="222"/>
      <c r="K29" s="222"/>
      <c r="L29" s="222"/>
    </row>
    <row r="30" spans="2:12" s="198" customFormat="1" ht="11.25" customHeight="1">
      <c r="B30" s="200"/>
      <c r="C30" s="204" t="s">
        <v>95</v>
      </c>
      <c r="D30" s="210"/>
      <c r="E30" s="209">
        <v>0</v>
      </c>
      <c r="F30" s="410" t="s">
        <v>694</v>
      </c>
      <c r="G30" s="208"/>
      <c r="H30" s="209">
        <v>0</v>
      </c>
      <c r="I30" s="223"/>
      <c r="J30" s="223"/>
    </row>
    <row r="31" spans="2:12" s="198" customFormat="1" ht="11.25" customHeight="1">
      <c r="B31" s="200" t="s">
        <v>97</v>
      </c>
      <c r="C31" s="405" t="s">
        <v>682</v>
      </c>
      <c r="D31" s="205"/>
      <c r="E31" s="206">
        <v>0</v>
      </c>
      <c r="F31" s="224"/>
      <c r="G31" s="225"/>
      <c r="H31" s="206">
        <v>0</v>
      </c>
    </row>
    <row r="32" spans="2:12" s="198" customFormat="1" ht="11.25" customHeight="1">
      <c r="B32" s="200" t="s">
        <v>98</v>
      </c>
      <c r="C32" s="211" t="s">
        <v>680</v>
      </c>
      <c r="D32" s="210">
        <v>337853472</v>
      </c>
      <c r="E32" s="209">
        <v>0</v>
      </c>
      <c r="F32" s="212" t="s">
        <v>99</v>
      </c>
      <c r="G32" s="208">
        <v>0</v>
      </c>
      <c r="H32" s="209">
        <v>0</v>
      </c>
    </row>
    <row r="33" spans="2:9" s="198" customFormat="1" ht="11.25" customHeight="1">
      <c r="B33" s="200" t="s">
        <v>100</v>
      </c>
      <c r="C33" s="211" t="s">
        <v>681</v>
      </c>
      <c r="D33" s="210">
        <v>0</v>
      </c>
      <c r="E33" s="209">
        <v>0</v>
      </c>
      <c r="F33" s="212" t="s">
        <v>101</v>
      </c>
      <c r="G33" s="208">
        <v>0</v>
      </c>
      <c r="H33" s="209">
        <v>0</v>
      </c>
      <c r="I33" s="223">
        <v>0</v>
      </c>
    </row>
    <row r="34" spans="2:9" s="198" customFormat="1" ht="11.25" customHeight="1">
      <c r="B34" s="200" t="s">
        <v>102</v>
      </c>
      <c r="C34" s="211" t="s">
        <v>540</v>
      </c>
      <c r="D34" s="210">
        <v>0</v>
      </c>
      <c r="E34" s="209">
        <v>0</v>
      </c>
      <c r="F34" s="212" t="s">
        <v>103</v>
      </c>
      <c r="G34" s="208">
        <v>297828231</v>
      </c>
      <c r="H34" s="209">
        <v>0</v>
      </c>
    </row>
    <row r="35" spans="2:9" s="198" customFormat="1" ht="11.25" customHeight="1">
      <c r="B35" s="200"/>
      <c r="C35" s="211"/>
      <c r="D35" s="210"/>
      <c r="E35" s="209">
        <v>0</v>
      </c>
      <c r="F35" s="212"/>
      <c r="G35" s="208"/>
      <c r="H35" s="218">
        <v>0</v>
      </c>
    </row>
    <row r="36" spans="2:9" s="198" customFormat="1" ht="11.25" customHeight="1">
      <c r="B36" s="200"/>
      <c r="C36" s="204"/>
      <c r="D36" s="215">
        <f>SUM(D32:D35)</f>
        <v>337853472</v>
      </c>
      <c r="E36" s="215">
        <v>0</v>
      </c>
      <c r="F36" s="212"/>
      <c r="G36" s="226">
        <f>SUM(G32:G35)</f>
        <v>297828231</v>
      </c>
      <c r="H36" s="221">
        <v>0</v>
      </c>
    </row>
    <row r="37" spans="2:9" s="198" customFormat="1" ht="11.25" customHeight="1" thickBot="1">
      <c r="B37" s="200" t="s">
        <v>104</v>
      </c>
      <c r="C37" s="227" t="s">
        <v>679</v>
      </c>
      <c r="D37" s="228">
        <f>+D36+D29+D20+D13</f>
        <v>11159397646</v>
      </c>
      <c r="E37" s="228">
        <v>0</v>
      </c>
      <c r="F37" s="229" t="s">
        <v>678</v>
      </c>
      <c r="G37" s="230">
        <f>+G36+G27+G20+G15</f>
        <v>9345732162</v>
      </c>
      <c r="H37" s="231">
        <v>0</v>
      </c>
    </row>
    <row r="38" spans="2:9" s="198" customFormat="1" ht="11.25" customHeight="1" thickTop="1">
      <c r="B38" s="200"/>
      <c r="C38" s="211"/>
      <c r="D38" s="232"/>
      <c r="E38" s="209">
        <v>0</v>
      </c>
      <c r="F38" s="220"/>
      <c r="G38" s="208"/>
      <c r="H38" s="209">
        <v>0</v>
      </c>
    </row>
    <row r="39" spans="2:9" s="198" customFormat="1" ht="11.25" customHeight="1">
      <c r="B39" s="200" t="s">
        <v>105</v>
      </c>
      <c r="C39" s="204" t="s">
        <v>106</v>
      </c>
      <c r="D39" s="210"/>
      <c r="E39" s="209">
        <v>0</v>
      </c>
      <c r="F39" s="207" t="s">
        <v>107</v>
      </c>
      <c r="G39" s="208"/>
      <c r="H39" s="209">
        <v>0</v>
      </c>
    </row>
    <row r="40" spans="2:9" s="198" customFormat="1" ht="11.25" customHeight="1">
      <c r="B40" s="200" t="s">
        <v>108</v>
      </c>
      <c r="C40" s="404" t="s">
        <v>109</v>
      </c>
      <c r="D40" s="210"/>
      <c r="E40" s="209">
        <v>0</v>
      </c>
      <c r="F40" s="207" t="s">
        <v>651</v>
      </c>
      <c r="G40" s="208"/>
      <c r="H40" s="209"/>
    </row>
    <row r="41" spans="2:9" s="198" customFormat="1" ht="11.25" customHeight="1">
      <c r="B41" s="200"/>
      <c r="C41" s="211" t="s">
        <v>72</v>
      </c>
      <c r="D41" s="210">
        <v>0</v>
      </c>
      <c r="E41" s="209">
        <v>0</v>
      </c>
      <c r="F41" s="406" t="s">
        <v>533</v>
      </c>
      <c r="G41" s="208"/>
      <c r="H41" s="209"/>
    </row>
    <row r="42" spans="2:9" s="198" customFormat="1" ht="11.25" customHeight="1">
      <c r="B42" s="200"/>
      <c r="C42" s="211" t="s">
        <v>112</v>
      </c>
      <c r="D42" s="210">
        <v>600000000</v>
      </c>
      <c r="E42" s="209">
        <v>0</v>
      </c>
      <c r="F42" s="406" t="s">
        <v>67</v>
      </c>
      <c r="G42" s="208"/>
      <c r="H42" s="209"/>
    </row>
    <row r="43" spans="2:9" s="198" customFormat="1" ht="11.25" customHeight="1">
      <c r="B43" s="200"/>
      <c r="C43" s="211" t="s">
        <v>113</v>
      </c>
      <c r="D43" s="210">
        <v>900000000</v>
      </c>
      <c r="E43" s="209">
        <v>0</v>
      </c>
      <c r="F43" s="406" t="s">
        <v>534</v>
      </c>
      <c r="G43" s="208"/>
      <c r="H43" s="209"/>
    </row>
    <row r="44" spans="2:9" s="198" customFormat="1" ht="11.25" customHeight="1">
      <c r="B44" s="200"/>
      <c r="C44" s="211" t="s">
        <v>114</v>
      </c>
      <c r="D44" s="210">
        <v>0</v>
      </c>
      <c r="E44" s="209">
        <v>0</v>
      </c>
      <c r="F44" s="406" t="s">
        <v>695</v>
      </c>
      <c r="G44" s="208"/>
      <c r="H44" s="209"/>
    </row>
    <row r="45" spans="2:9" s="198" customFormat="1" ht="11.25" customHeight="1">
      <c r="B45" s="234" t="s">
        <v>116</v>
      </c>
      <c r="C45" s="211" t="s">
        <v>117</v>
      </c>
      <c r="D45" s="210">
        <v>0</v>
      </c>
      <c r="E45" s="209">
        <v>0</v>
      </c>
      <c r="F45" s="406" t="s">
        <v>696</v>
      </c>
      <c r="G45" s="208"/>
      <c r="H45" s="209"/>
    </row>
    <row r="46" spans="2:9" s="198" customFormat="1" ht="11.25" customHeight="1">
      <c r="B46" s="200" t="s">
        <v>118</v>
      </c>
      <c r="C46" s="216" t="s">
        <v>86</v>
      </c>
      <c r="D46" s="210">
        <v>0</v>
      </c>
      <c r="E46" s="209">
        <v>0</v>
      </c>
      <c r="F46" s="207"/>
      <c r="G46" s="208"/>
      <c r="H46" s="209"/>
    </row>
    <row r="47" spans="2:9" s="198" customFormat="1" ht="11.25" customHeight="1">
      <c r="B47" s="200" t="s">
        <v>120</v>
      </c>
      <c r="C47" s="214"/>
      <c r="D47" s="215">
        <f>+D41+D43+D42</f>
        <v>1500000000</v>
      </c>
      <c r="E47" s="215">
        <v>0</v>
      </c>
      <c r="F47" s="407" t="s">
        <v>70</v>
      </c>
      <c r="G47" s="208"/>
      <c r="H47" s="209">
        <v>0</v>
      </c>
    </row>
    <row r="48" spans="2:9" s="198" customFormat="1" ht="11.25" customHeight="1">
      <c r="B48" s="200"/>
      <c r="C48" s="404" t="s">
        <v>78</v>
      </c>
      <c r="D48" s="210"/>
      <c r="E48" s="209">
        <v>0</v>
      </c>
      <c r="F48" s="212" t="s">
        <v>111</v>
      </c>
      <c r="G48" s="208">
        <v>0</v>
      </c>
      <c r="H48" s="209">
        <v>0</v>
      </c>
    </row>
    <row r="49" spans="2:8" s="198" customFormat="1" ht="11.25" customHeight="1">
      <c r="B49" s="200"/>
      <c r="C49" s="211" t="s">
        <v>80</v>
      </c>
      <c r="D49" s="210">
        <v>0</v>
      </c>
      <c r="E49" s="210">
        <v>0</v>
      </c>
      <c r="F49" s="212" t="s">
        <v>77</v>
      </c>
      <c r="G49" s="208">
        <v>0</v>
      </c>
      <c r="H49" s="209">
        <v>0</v>
      </c>
    </row>
    <row r="50" spans="2:8" s="198" customFormat="1" ht="11.25" customHeight="1">
      <c r="B50" s="200" t="s">
        <v>124</v>
      </c>
      <c r="C50" s="211" t="s">
        <v>84</v>
      </c>
      <c r="D50" s="210">
        <v>0</v>
      </c>
      <c r="E50" s="210">
        <v>0</v>
      </c>
      <c r="F50" s="233"/>
      <c r="G50" s="215">
        <v>0</v>
      </c>
      <c r="H50" s="219">
        <v>0</v>
      </c>
    </row>
    <row r="51" spans="2:8" s="198" customFormat="1" ht="11.25" customHeight="1">
      <c r="B51" s="200" t="s">
        <v>125</v>
      </c>
      <c r="C51" s="211" t="s">
        <v>126</v>
      </c>
      <c r="D51" s="210"/>
      <c r="E51" s="210">
        <v>0</v>
      </c>
      <c r="F51" s="207" t="s">
        <v>115</v>
      </c>
      <c r="G51" s="208"/>
      <c r="H51" s="209">
        <v>0</v>
      </c>
    </row>
    <row r="52" spans="2:8" s="198" customFormat="1" ht="11.25" customHeight="1">
      <c r="B52" s="200" t="s">
        <v>127</v>
      </c>
      <c r="C52" s="216" t="s">
        <v>86</v>
      </c>
      <c r="D52" s="210"/>
      <c r="E52" s="210">
        <v>0</v>
      </c>
      <c r="F52" s="212" t="s">
        <v>119</v>
      </c>
      <c r="G52" s="208">
        <v>0</v>
      </c>
      <c r="H52" s="209">
        <v>0</v>
      </c>
    </row>
    <row r="53" spans="2:8" s="198" customFormat="1" ht="11.25" customHeight="1">
      <c r="B53" s="200" t="s">
        <v>128</v>
      </c>
      <c r="C53" s="211" t="s">
        <v>88</v>
      </c>
      <c r="D53" s="210"/>
      <c r="E53" s="210">
        <v>0</v>
      </c>
      <c r="F53" s="212" t="s">
        <v>121</v>
      </c>
      <c r="G53" s="208">
        <v>0</v>
      </c>
      <c r="H53" s="209">
        <v>0</v>
      </c>
    </row>
    <row r="54" spans="2:8" s="198" customFormat="1" ht="11.25" customHeight="1">
      <c r="B54" s="200"/>
      <c r="C54" s="216" t="s">
        <v>91</v>
      </c>
      <c r="D54" s="210"/>
      <c r="E54" s="210">
        <v>0</v>
      </c>
      <c r="F54" s="212" t="s">
        <v>123</v>
      </c>
      <c r="G54" s="208"/>
      <c r="H54" s="209">
        <v>0</v>
      </c>
    </row>
    <row r="55" spans="2:8" s="198" customFormat="1" ht="11.25" customHeight="1">
      <c r="B55" s="200"/>
      <c r="C55" s="211" t="s">
        <v>93</v>
      </c>
      <c r="D55" s="210"/>
      <c r="E55" s="210">
        <v>0</v>
      </c>
      <c r="F55" s="220"/>
      <c r="G55" s="208">
        <v>0</v>
      </c>
      <c r="H55" s="209">
        <v>0</v>
      </c>
    </row>
    <row r="56" spans="2:8" s="198" customFormat="1" ht="11.25" customHeight="1">
      <c r="B56" s="200"/>
      <c r="C56" s="211"/>
      <c r="D56" s="210"/>
      <c r="E56" s="209">
        <v>0</v>
      </c>
      <c r="F56" s="220"/>
      <c r="G56" s="225"/>
      <c r="H56" s="206">
        <v>0</v>
      </c>
    </row>
    <row r="57" spans="2:8" s="198" customFormat="1" ht="11.25" customHeight="1" thickBot="1">
      <c r="B57" s="200" t="s">
        <v>132</v>
      </c>
      <c r="C57" s="214"/>
      <c r="D57" s="215">
        <f>+D49+D50</f>
        <v>0</v>
      </c>
      <c r="E57" s="215">
        <v>0</v>
      </c>
      <c r="F57" s="229" t="s">
        <v>677</v>
      </c>
      <c r="G57" s="228">
        <v>0</v>
      </c>
      <c r="H57" s="228">
        <v>0</v>
      </c>
    </row>
    <row r="58" spans="2:8" s="198" customFormat="1" ht="11.25" customHeight="1" thickTop="1">
      <c r="B58" s="200"/>
      <c r="C58" s="404" t="s">
        <v>133</v>
      </c>
      <c r="D58" s="210"/>
      <c r="E58" s="209">
        <v>0</v>
      </c>
      <c r="F58" s="235" t="s">
        <v>676</v>
      </c>
      <c r="G58" s="236">
        <f>+G37</f>
        <v>9345732162</v>
      </c>
      <c r="H58" s="236">
        <v>0</v>
      </c>
    </row>
    <row r="59" spans="2:8" s="198" customFormat="1" ht="11.25" customHeight="1">
      <c r="B59" s="200"/>
      <c r="C59" s="211" t="s">
        <v>135</v>
      </c>
      <c r="D59" s="210">
        <v>5276772</v>
      </c>
      <c r="E59" s="209">
        <v>0</v>
      </c>
      <c r="F59" s="407" t="s">
        <v>129</v>
      </c>
      <c r="G59" s="208"/>
      <c r="H59" s="209">
        <v>0</v>
      </c>
    </row>
    <row r="60" spans="2:8" s="198" customFormat="1" ht="11.25" customHeight="1">
      <c r="B60" s="200"/>
      <c r="C60" s="211" t="s">
        <v>137</v>
      </c>
      <c r="D60" s="210">
        <v>0</v>
      </c>
      <c r="E60" s="209">
        <v>0</v>
      </c>
      <c r="F60" s="207" t="s">
        <v>265</v>
      </c>
      <c r="G60" s="208"/>
      <c r="H60" s="209">
        <v>0</v>
      </c>
    </row>
    <row r="61" spans="2:8" s="198" customFormat="1" ht="11.25" customHeight="1">
      <c r="B61" s="200"/>
      <c r="C61" s="211"/>
      <c r="D61" s="215">
        <f>+D59+D60</f>
        <v>5276772</v>
      </c>
      <c r="E61" s="215">
        <v>0</v>
      </c>
      <c r="F61" s="212" t="s">
        <v>130</v>
      </c>
      <c r="G61" s="208">
        <v>3386000000</v>
      </c>
      <c r="H61" s="209">
        <v>0</v>
      </c>
    </row>
    <row r="62" spans="2:8" s="198" customFormat="1" ht="11.25" customHeight="1">
      <c r="B62" s="200"/>
      <c r="C62" s="404" t="s">
        <v>140</v>
      </c>
      <c r="D62" s="210"/>
      <c r="E62" s="209">
        <v>0</v>
      </c>
      <c r="F62" s="212" t="s">
        <v>131</v>
      </c>
      <c r="G62" s="217">
        <v>0</v>
      </c>
      <c r="H62" s="218">
        <v>0</v>
      </c>
    </row>
    <row r="63" spans="2:8" s="198" customFormat="1" ht="11.25" customHeight="1">
      <c r="B63" s="200"/>
      <c r="C63" s="211" t="s">
        <v>141</v>
      </c>
      <c r="D63" s="210">
        <v>0</v>
      </c>
      <c r="E63" s="209">
        <v>0</v>
      </c>
      <c r="F63" s="220"/>
      <c r="G63" s="215">
        <f>SUM(G61:G62)</f>
        <v>3386000000</v>
      </c>
      <c r="H63" s="215">
        <v>0</v>
      </c>
    </row>
    <row r="64" spans="2:8" s="198" customFormat="1" ht="11.25" customHeight="1">
      <c r="B64" s="200"/>
      <c r="C64" s="211" t="s">
        <v>142</v>
      </c>
      <c r="D64" s="210">
        <v>0</v>
      </c>
      <c r="E64" s="209">
        <v>0</v>
      </c>
      <c r="F64" s="207" t="s">
        <v>266</v>
      </c>
      <c r="G64" s="208"/>
      <c r="H64" s="209">
        <v>0</v>
      </c>
    </row>
    <row r="65" spans="2:9" s="198" customFormat="1" ht="11.25" customHeight="1">
      <c r="B65" s="200"/>
      <c r="C65" s="211" t="s">
        <v>143</v>
      </c>
      <c r="D65" s="210">
        <v>0</v>
      </c>
      <c r="E65" s="209">
        <v>0</v>
      </c>
      <c r="F65" s="212" t="s">
        <v>136</v>
      </c>
      <c r="G65" s="208">
        <v>0</v>
      </c>
      <c r="H65" s="209">
        <v>0</v>
      </c>
    </row>
    <row r="66" spans="2:9" s="198" customFormat="1" ht="11.25" customHeight="1">
      <c r="B66" s="200"/>
      <c r="C66" s="211" t="s">
        <v>144</v>
      </c>
      <c r="D66" s="210">
        <v>0</v>
      </c>
      <c r="E66" s="209">
        <v>0</v>
      </c>
      <c r="F66" s="212" t="s">
        <v>138</v>
      </c>
      <c r="G66" s="208">
        <v>0</v>
      </c>
      <c r="H66" s="210">
        <v>0</v>
      </c>
    </row>
    <row r="67" spans="2:9" s="198" customFormat="1" ht="11.25" customHeight="1">
      <c r="B67" s="200"/>
      <c r="C67" s="400" t="s">
        <v>653</v>
      </c>
      <c r="D67" s="237">
        <v>0</v>
      </c>
      <c r="E67" s="218">
        <v>0</v>
      </c>
      <c r="F67" s="212" t="s">
        <v>139</v>
      </c>
      <c r="G67" s="208">
        <v>0</v>
      </c>
      <c r="H67" s="209">
        <v>0</v>
      </c>
    </row>
    <row r="68" spans="2:9" s="198" customFormat="1" ht="11.25" customHeight="1">
      <c r="B68" s="200"/>
      <c r="C68" s="214"/>
      <c r="D68" s="215">
        <f>SUM(D63:D67)</f>
        <v>0</v>
      </c>
      <c r="E68" s="215">
        <v>0</v>
      </c>
      <c r="F68" s="212"/>
      <c r="G68" s="208"/>
      <c r="H68" s="209">
        <v>0</v>
      </c>
    </row>
    <row r="69" spans="2:9" s="198" customFormat="1" ht="11.25" customHeight="1">
      <c r="B69" s="200" t="s">
        <v>148</v>
      </c>
      <c r="C69" s="204" t="s">
        <v>95</v>
      </c>
      <c r="D69" s="210"/>
      <c r="E69" s="209">
        <v>0</v>
      </c>
      <c r="F69" s="212"/>
      <c r="G69" s="215">
        <f>SUM(G65:G68)</f>
        <v>0</v>
      </c>
      <c r="H69" s="215">
        <v>0</v>
      </c>
    </row>
    <row r="70" spans="2:9" s="198" customFormat="1" ht="11.25" customHeight="1">
      <c r="B70" s="200" t="s">
        <v>149</v>
      </c>
      <c r="C70" s="404" t="s">
        <v>684</v>
      </c>
      <c r="D70" s="210"/>
      <c r="E70" s="209">
        <v>0</v>
      </c>
      <c r="F70" s="207"/>
      <c r="G70" s="225"/>
      <c r="H70" s="206">
        <v>0</v>
      </c>
    </row>
    <row r="71" spans="2:9" s="198" customFormat="1" ht="11.25" customHeight="1">
      <c r="B71" s="200"/>
      <c r="C71" s="211" t="s">
        <v>683</v>
      </c>
      <c r="D71" s="210">
        <v>0</v>
      </c>
      <c r="E71" s="209">
        <v>0</v>
      </c>
      <c r="F71" s="207" t="s">
        <v>145</v>
      </c>
      <c r="G71" s="225"/>
      <c r="H71" s="206">
        <v>0</v>
      </c>
    </row>
    <row r="72" spans="2:9" s="198" customFormat="1" ht="11.25" customHeight="1">
      <c r="B72" s="200" t="s">
        <v>150</v>
      </c>
      <c r="C72" s="211" t="s">
        <v>151</v>
      </c>
      <c r="D72" s="210">
        <v>57739382</v>
      </c>
      <c r="E72" s="209">
        <v>0</v>
      </c>
      <c r="F72" s="220" t="s">
        <v>145</v>
      </c>
      <c r="G72" s="208">
        <v>0</v>
      </c>
      <c r="H72" s="209">
        <v>0</v>
      </c>
    </row>
    <row r="73" spans="2:9" ht="11.25" customHeight="1">
      <c r="B73" s="243" t="s">
        <v>152</v>
      </c>
      <c r="C73" s="211" t="s">
        <v>153</v>
      </c>
      <c r="D73" s="210">
        <v>0</v>
      </c>
      <c r="E73" s="209">
        <v>0</v>
      </c>
      <c r="F73" s="220" t="s">
        <v>147</v>
      </c>
      <c r="G73" s="238">
        <v>-9318361.7300000004</v>
      </c>
      <c r="H73" s="238">
        <v>0</v>
      </c>
    </row>
    <row r="74" spans="2:9" ht="11.25" customHeight="1">
      <c r="B74" s="243" t="s">
        <v>154</v>
      </c>
      <c r="C74" s="214"/>
      <c r="D74" s="244">
        <f>SUM(D71:D73)</f>
        <v>57739382</v>
      </c>
      <c r="E74" s="244">
        <v>0</v>
      </c>
      <c r="F74" s="220"/>
      <c r="G74" s="239">
        <f>SUM(G72:G73)</f>
        <v>-9318361.7300000004</v>
      </c>
      <c r="H74" s="239">
        <v>0</v>
      </c>
    </row>
    <row r="75" spans="2:9" ht="11.25" customHeight="1">
      <c r="B75" s="243" t="s">
        <v>155</v>
      </c>
      <c r="C75" s="245" t="s">
        <v>672</v>
      </c>
      <c r="D75" s="241">
        <f>+D68+D74+D61+D57+D47</f>
        <v>1563016154</v>
      </c>
      <c r="E75" s="241">
        <v>0</v>
      </c>
      <c r="F75" s="240" t="s">
        <v>675</v>
      </c>
      <c r="G75" s="241">
        <f>+G63+G69+G74</f>
        <v>3376681638.27</v>
      </c>
      <c r="H75" s="241">
        <v>0</v>
      </c>
    </row>
    <row r="76" spans="2:9" ht="11.25" customHeight="1">
      <c r="B76" s="243"/>
      <c r="C76" s="245" t="s">
        <v>673</v>
      </c>
      <c r="D76" s="242">
        <f>+D37+D75</f>
        <v>12722413800</v>
      </c>
      <c r="E76" s="242">
        <v>0</v>
      </c>
      <c r="F76" s="240" t="s">
        <v>674</v>
      </c>
      <c r="G76" s="242">
        <f>+G58+G75</f>
        <v>12722413800.27</v>
      </c>
      <c r="H76" s="242">
        <v>0</v>
      </c>
    </row>
    <row r="77" spans="2:9" ht="11.25" hidden="1" customHeight="1">
      <c r="B77" s="243" t="s">
        <v>156</v>
      </c>
      <c r="C77" s="30"/>
      <c r="D77" s="319"/>
      <c r="E77" s="319"/>
      <c r="G77" s="317"/>
      <c r="H77" s="318"/>
    </row>
    <row r="78" spans="2:9" ht="11.25" customHeight="1">
      <c r="B78" s="243" t="s">
        <v>157</v>
      </c>
      <c r="D78" s="246">
        <f>+D76-G76</f>
        <v>-0.27000045776367188</v>
      </c>
      <c r="G78" s="317"/>
      <c r="H78" s="414"/>
      <c r="I78" s="306"/>
    </row>
    <row r="79" spans="2:9" ht="11.25" customHeight="1">
      <c r="B79" s="243" t="s">
        <v>158</v>
      </c>
      <c r="C79" s="511" t="s">
        <v>838</v>
      </c>
      <c r="D79" s="511"/>
      <c r="E79" s="511"/>
      <c r="F79" s="511"/>
      <c r="G79" s="511"/>
      <c r="H79" s="511"/>
    </row>
    <row r="80" spans="2:9" ht="11.25" customHeight="1">
      <c r="B80" s="243"/>
      <c r="D80" s="247"/>
      <c r="F80" s="306"/>
      <c r="G80" s="413"/>
      <c r="H80" s="413"/>
    </row>
    <row r="81" spans="1:8" ht="11.25" customHeight="1">
      <c r="B81" s="243" t="s">
        <v>159</v>
      </c>
      <c r="F81" s="306"/>
      <c r="G81" s="413"/>
      <c r="H81" s="413"/>
    </row>
    <row r="82" spans="1:8" ht="11.25" customHeight="1">
      <c r="B82" s="243"/>
      <c r="F82" s="306"/>
      <c r="G82" s="413"/>
      <c r="H82" s="413"/>
    </row>
    <row r="83" spans="1:8" ht="11.25" customHeight="1">
      <c r="B83" s="243"/>
      <c r="F83" s="64"/>
      <c r="G83" s="64"/>
      <c r="H83" s="64"/>
    </row>
    <row r="84" spans="1:8" ht="11.25" customHeight="1">
      <c r="B84" s="243"/>
    </row>
    <row r="85" spans="1:8" ht="11.25" customHeight="1">
      <c r="B85" s="243"/>
    </row>
    <row r="86" spans="1:8" ht="11.25" customHeight="1">
      <c r="A86" s="248"/>
      <c r="B86" s="249">
        <v>2</v>
      </c>
    </row>
    <row r="87" spans="1:8" ht="11.25" customHeight="1">
      <c r="B87" s="250" t="s">
        <v>160</v>
      </c>
    </row>
    <row r="88" spans="1:8" ht="11.25" customHeight="1">
      <c r="B88" s="243" t="s">
        <v>161</v>
      </c>
      <c r="C88" s="251"/>
      <c r="D88" s="252"/>
      <c r="E88" s="252"/>
    </row>
    <row r="89" spans="1:8" ht="11.25" customHeight="1">
      <c r="B89" s="243" t="s">
        <v>162</v>
      </c>
    </row>
    <row r="90" spans="1:8" ht="11.25" customHeight="1">
      <c r="B90" s="243" t="s">
        <v>163</v>
      </c>
    </row>
    <row r="91" spans="1:8" ht="11.25" customHeight="1">
      <c r="B91" s="243"/>
    </row>
    <row r="92" spans="1:8" ht="11.25" customHeight="1">
      <c r="B92" s="243" t="s">
        <v>164</v>
      </c>
    </row>
    <row r="93" spans="1:8" ht="11.25" customHeight="1">
      <c r="B93" s="243" t="s">
        <v>165</v>
      </c>
    </row>
    <row r="94" spans="1:8" ht="11.25" customHeight="1">
      <c r="B94" s="243" t="s">
        <v>166</v>
      </c>
      <c r="G94" s="253"/>
    </row>
    <row r="95" spans="1:8" ht="11.25" customHeight="1">
      <c r="B95" s="243" t="s">
        <v>167</v>
      </c>
    </row>
    <row r="96" spans="1:8" ht="11.25" customHeight="1">
      <c r="B96" s="243"/>
    </row>
    <row r="97" spans="2:2" ht="11.25" customHeight="1">
      <c r="B97" s="243" t="s">
        <v>168</v>
      </c>
    </row>
    <row r="98" spans="2:2" ht="11.25" customHeight="1">
      <c r="B98" s="243" t="s">
        <v>169</v>
      </c>
    </row>
    <row r="99" spans="2:2" ht="11.25" customHeight="1">
      <c r="B99" s="243" t="s">
        <v>170</v>
      </c>
    </row>
    <row r="100" spans="2:2" ht="11.25" customHeight="1">
      <c r="B100" s="243" t="s">
        <v>171</v>
      </c>
    </row>
    <row r="101" spans="2:2" ht="11.25" customHeight="1">
      <c r="B101" s="243"/>
    </row>
    <row r="102" spans="2:2" ht="11.25" customHeight="1">
      <c r="B102" s="243" t="s">
        <v>172</v>
      </c>
    </row>
    <row r="103" spans="2:2" ht="11.25" customHeight="1">
      <c r="B103" s="243" t="s">
        <v>173</v>
      </c>
    </row>
    <row r="104" spans="2:2" ht="11.25" customHeight="1">
      <c r="B104" s="243"/>
    </row>
    <row r="105" spans="2:2" ht="11.25" customHeight="1">
      <c r="B105" s="243"/>
    </row>
    <row r="106" spans="2:2" ht="11.25" customHeight="1">
      <c r="B106" s="243"/>
    </row>
    <row r="107" spans="2:2" ht="11.25" customHeight="1">
      <c r="B107" s="243" t="s">
        <v>174</v>
      </c>
    </row>
    <row r="108" spans="2:2" ht="11.25" customHeight="1">
      <c r="B108" s="243"/>
    </row>
    <row r="109" spans="2:2" ht="11.25" customHeight="1">
      <c r="B109" s="243" t="s">
        <v>175</v>
      </c>
    </row>
    <row r="110" spans="2:2" ht="11.25" customHeight="1">
      <c r="B110" s="243" t="s">
        <v>176</v>
      </c>
    </row>
    <row r="111" spans="2:2" ht="11.25" customHeight="1">
      <c r="B111" s="243" t="s">
        <v>177</v>
      </c>
    </row>
    <row r="112" spans="2:2" ht="11.25" customHeight="1">
      <c r="B112" s="243"/>
    </row>
    <row r="113" spans="2:2" ht="11.25" customHeight="1">
      <c r="B113" s="243" t="s">
        <v>178</v>
      </c>
    </row>
    <row r="114" spans="2:2" ht="11.25" customHeight="1">
      <c r="B114" s="243" t="s">
        <v>179</v>
      </c>
    </row>
    <row r="115" spans="2:2" ht="11.25" customHeight="1">
      <c r="B115" s="243" t="s">
        <v>180</v>
      </c>
    </row>
    <row r="116" spans="2:2" ht="11.25" customHeight="1">
      <c r="B116" s="243"/>
    </row>
    <row r="117" spans="2:2" ht="11.25" customHeight="1">
      <c r="B117" s="243"/>
    </row>
    <row r="118" spans="2:2" ht="11.25" customHeight="1">
      <c r="B118" s="243"/>
    </row>
    <row r="119" spans="2:2" ht="11.25" customHeight="1">
      <c r="B119" s="243"/>
    </row>
    <row r="120" spans="2:2" ht="11.25" customHeight="1">
      <c r="B120" s="243"/>
    </row>
    <row r="121" spans="2:2" ht="11.25" customHeight="1">
      <c r="B121" s="243" t="s">
        <v>181</v>
      </c>
    </row>
    <row r="122" spans="2:2" ht="11.25" customHeight="1">
      <c r="B122" s="243" t="s">
        <v>182</v>
      </c>
    </row>
    <row r="123" spans="2:2" ht="11.25" customHeight="1">
      <c r="B123" s="243" t="s">
        <v>183</v>
      </c>
    </row>
    <row r="124" spans="2:2" ht="11.25" customHeight="1">
      <c r="B124" s="243" t="s">
        <v>184</v>
      </c>
    </row>
    <row r="125" spans="2:2" ht="11.25" customHeight="1">
      <c r="B125" s="243"/>
    </row>
    <row r="126" spans="2:2" ht="11.25" customHeight="1">
      <c r="B126" s="243" t="s">
        <v>185</v>
      </c>
    </row>
    <row r="127" spans="2:2" ht="11.25" customHeight="1">
      <c r="B127" s="243" t="s">
        <v>186</v>
      </c>
    </row>
    <row r="128" spans="2:2" ht="11.25" customHeight="1">
      <c r="B128" s="243" t="s">
        <v>187</v>
      </c>
    </row>
    <row r="129" spans="2:5" ht="11.25" customHeight="1">
      <c r="B129" s="243" t="s">
        <v>188</v>
      </c>
    </row>
    <row r="130" spans="2:5" ht="11.25" customHeight="1">
      <c r="B130" s="243" t="s">
        <v>189</v>
      </c>
    </row>
    <row r="131" spans="2:5" ht="11.25" customHeight="1">
      <c r="B131" s="243"/>
    </row>
    <row r="132" spans="2:5" ht="11.25" customHeight="1">
      <c r="B132" s="243" t="s">
        <v>190</v>
      </c>
    </row>
    <row r="133" spans="2:5" ht="11.25" customHeight="1">
      <c r="B133" s="243" t="s">
        <v>191</v>
      </c>
    </row>
    <row r="134" spans="2:5" ht="11.25" customHeight="1">
      <c r="B134" s="243" t="s">
        <v>192</v>
      </c>
    </row>
    <row r="135" spans="2:5" ht="11.25" customHeight="1">
      <c r="B135" s="243"/>
    </row>
    <row r="136" spans="2:5" ht="11.25" customHeight="1">
      <c r="B136" s="243"/>
    </row>
    <row r="137" spans="2:5" ht="11.25" customHeight="1">
      <c r="B137" s="243"/>
    </row>
    <row r="140" spans="2:5" ht="11.25" customHeight="1"/>
    <row r="141" spans="2:5" ht="11.25" customHeight="1">
      <c r="D141" s="254"/>
      <c r="E141" s="254"/>
    </row>
    <row r="142" spans="2:5">
      <c r="D142" s="255">
        <v>0</v>
      </c>
      <c r="E142" s="254">
        <v>0</v>
      </c>
    </row>
    <row r="144" spans="2:5" ht="11.25" customHeight="1"/>
    <row r="145" spans="4:4">
      <c r="D145" s="256"/>
    </row>
  </sheetData>
  <mergeCells count="5">
    <mergeCell ref="C3:H3"/>
    <mergeCell ref="C4:H4"/>
    <mergeCell ref="C5:H5"/>
    <mergeCell ref="C6:H6"/>
    <mergeCell ref="C79:H79"/>
  </mergeCells>
  <hyperlinks>
    <hyperlink ref="C9" location="'NOTA D - DISPONIBILIDADES'!A1" display="DISPONIBILIDADES Nota 5 d" xr:uid="{28A90788-4383-4E09-BF1C-FC0B98607864}"/>
    <hyperlink ref="C16" location="'NOTA E - INVERSIONES'!A1" display="Inversiones Temporarias  Nota 5 e" xr:uid="{00B40298-6865-4A47-9B3F-F5D7D02048E5}"/>
    <hyperlink ref="C21" location="'NOTA F - CREDITOS'!A1" display="CREDITOS Nota 5 f" xr:uid="{694B7F0F-EDA9-440A-A3FE-5E683200C59A}"/>
    <hyperlink ref="C31" location="'NOTA H CARGOS DIFERIDOS'!A1" display="GASTOS NO DEVENGADOS - Nota 5 h" xr:uid="{107BC869-D38C-4D62-841D-3C75EB4F3185}"/>
    <hyperlink ref="C40" location="'NOTA E - INVERSIONES'!A1" display="INVERSIONES PERMANENTES Nota 5 e" xr:uid="{5C80EE75-D95B-43B1-8BF5-4D31AD19BCFC}"/>
    <hyperlink ref="C48" location="'NOTA F - CREDITOS'!A1" display="CREDITOS Nota 5 f" xr:uid="{F558B54E-1C0A-46BC-AEF7-4CDC154DC71C}"/>
    <hyperlink ref="C58" location="'NOTA G BIENES DE USO'!A1" display="BIENES DE USO Nota 5 g" xr:uid="{A9DD7D41-DDE6-44B7-8CC3-8B39D95B3E4C}"/>
    <hyperlink ref="C62" location="' NOTA I INTANGIBLES'!A1" display="ACTIVOS INTANGIBLES  Nota 5 i" xr:uid="{E052314B-39B3-4C7B-93C5-D57D3469BE53}"/>
    <hyperlink ref="C70" location="'NOTA J OTROS ACTIVOS CTES y NO '!A1" display="GASTOS NO DEVENGADOS - Nota 5 j" xr:uid="{147BFCD9-DB61-4B0E-B752-2FDF5A30E7F6}"/>
    <hyperlink ref="F11" location="'NOTA L ACREED VARIOS'!A1" display="Acreedores Varios  - Nota 5 l" xr:uid="{17455DD5-20EB-4E80-89C7-E96E71C70919}"/>
    <hyperlink ref="F16" location="'NOTA K PRESTAMOS'!A1" display="PRESTAMOS FINANCIEROS - Nota 5 k" xr:uid="{32EF0D70-99F2-4F79-BE19-7EB50F13FBB2}"/>
    <hyperlink ref="F41" location="'NOTA L ACREED VARIOS'!A1" display="Acreedores por Intermediación. Nota 5 m" xr:uid="{AA2CD520-1C3C-491B-BBD8-4F7F6C6A9689}"/>
    <hyperlink ref="F47" location="'NOTA K PRESTAMOS'!A1" display="PRESTAMOS FINANCIEROS - Nota 5 k" xr:uid="{34022F77-3EE0-444C-AE86-8387F46F12B5}"/>
    <hyperlink ref="F59" location="' NOTA T PATRIMONIO Y PREVIS'!A1" display="PATRIMONIO NETO  Nota 5 t" xr:uid="{A62031F0-643F-476A-AF65-654000B93C44}"/>
    <hyperlink ref="F10" location="'NOTAS M-Q ACREED y CTAS A PAG'!A1" display="Acreedores por Intermediación. Nota 5 m" xr:uid="{2D6AA5BA-EB0F-46AB-8189-B3B6AA64037B}"/>
    <hyperlink ref="F30" location="'NOTAS M-Q ACREED y CTAS A PAG'!A1" display="OTROS PASIVOS - Nota 5 q" xr:uid="{B839F5F7-D61D-473D-85AC-9A7666B5057D}"/>
    <hyperlink ref="F12" location="'NOTAS M-Q ACREED y CTAS A PAG'!A1" display="Cuentas por Pagar a Personas y Emp. Relacionadas. Nota o" xr:uid="{F5B9AC7D-2A22-415E-AAA0-66BB0744389E}"/>
    <hyperlink ref="F13" location="'NOTAS M-Q ACREED y CTAS A PAG'!A1" display="Obligaciones  por Contratos de Underwriting -Nota 5 p" xr:uid="{9CBDF50D-FD18-468D-B4C6-D71CA3060F75}"/>
    <hyperlink ref="F14" location="'NOTAS M-Q ACREED y CTAS A PAG'!A1" display="Obligaciones por Administracion de Carteras Nota 5 n" xr:uid="{515FE32E-9947-4436-9456-394D90325B2B}"/>
    <hyperlink ref="F42" location="'NOTA L ACREED VARIOS'!A1" display="Acreedores Varios  - Nota 5 l" xr:uid="{7E18E5D1-4E32-4A5F-BB5D-BABFA672E94D}"/>
    <hyperlink ref="F43" location="'NOTAS M-Q ACREED y CTAS A PAG'!A1" display="Cuentas por Pagar a Personas y Emp. Relacionadas. Nota o" xr:uid="{16579ACD-DC3B-4E00-B402-26F9ADBBA2F0}"/>
    <hyperlink ref="F44" location="'NOTAS M-Q ACREED y CTAS A PAG'!A1" display="Obligaciones  por Contratos de Underwriting -Nota 5 p" xr:uid="{D3A7E7C1-5002-48F0-B7D5-4FBC7D913A36}"/>
    <hyperlink ref="F45" location="'NOTAS M-Q ACREED y CTAS A PAG'!A1" display="Obligaciones por Administracion de Carteras Nota 5 n" xr:uid="{C9BDA752-BCAB-4313-90F8-DC961C834E1A}"/>
  </hyperlinks>
  <pageMargins left="0.25" right="0.25" top="0.75" bottom="0.75" header="0.3" footer="0.3"/>
  <pageSetup paperSize="9" scale="43" orientation="portrait" r:id="rId1"/>
  <headerFooter>
    <oddFooter>&amp;L&amp;"-,Cursiva"Las 25 notas que acompañan forman parte integrante de los Estados Financieros.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>
    <tabColor rgb="FF002060"/>
    <pageSetUpPr fitToPage="1"/>
  </sheetPr>
  <dimension ref="C1:J102"/>
  <sheetViews>
    <sheetView showGridLines="0" zoomScale="156" zoomScaleNormal="130" workbookViewId="0">
      <selection activeCell="B64" sqref="B64"/>
    </sheetView>
  </sheetViews>
  <sheetFormatPr baseColWidth="10" defaultColWidth="11.44140625" defaultRowHeight="12"/>
  <cols>
    <col min="1" max="2" width="2.33203125" style="196" customWidth="1"/>
    <col min="3" max="3" width="50.6640625" style="196" customWidth="1"/>
    <col min="4" max="4" width="0.33203125" style="196" customWidth="1"/>
    <col min="5" max="6" width="21.77734375" style="196" customWidth="1"/>
    <col min="7" max="7" width="14.33203125" style="196" bestFit="1" customWidth="1"/>
    <col min="8" max="8" width="16" style="254" bestFit="1" customWidth="1"/>
    <col min="9" max="9" width="12.88671875" style="196" bestFit="1" customWidth="1"/>
    <col min="10" max="10" width="16" style="196" bestFit="1" customWidth="1"/>
    <col min="11" max="16384" width="11.44140625" style="196"/>
  </cols>
  <sheetData>
    <row r="1" spans="3:8" ht="55.05" customHeight="1"/>
    <row r="3" spans="3:8" ht="9.75" customHeight="1">
      <c r="C3" s="508" t="str">
        <f>+INDICE!C2</f>
        <v>TRADERS PRO CASA DE BOLSA S.A.</v>
      </c>
      <c r="D3" s="508"/>
      <c r="E3" s="508"/>
      <c r="F3" s="508"/>
    </row>
    <row r="4" spans="3:8">
      <c r="C4" s="508" t="s">
        <v>193</v>
      </c>
      <c r="D4" s="508"/>
      <c r="E4" s="508"/>
      <c r="F4" s="508"/>
    </row>
    <row r="5" spans="3:8" ht="26.25" customHeight="1">
      <c r="C5" s="509" t="s">
        <v>754</v>
      </c>
      <c r="D5" s="509"/>
      <c r="E5" s="509"/>
      <c r="F5" s="509"/>
    </row>
    <row r="6" spans="3:8">
      <c r="C6" s="510" t="s">
        <v>194</v>
      </c>
      <c r="D6" s="510"/>
      <c r="E6" s="510"/>
      <c r="F6" s="510"/>
    </row>
    <row r="7" spans="3:8" ht="12.6" thickBot="1">
      <c r="C7" s="512"/>
      <c r="D7" s="512"/>
      <c r="E7" s="512"/>
      <c r="F7" s="512"/>
    </row>
    <row r="8" spans="3:8" ht="12.6" thickBot="1">
      <c r="C8" s="301"/>
      <c r="D8" s="302"/>
      <c r="E8" s="303" t="str">
        <f>+'BALANCE GRAL 31_12_21'!D7</f>
        <v>PERIODO ACTUAL 31/12/ 2021</v>
      </c>
      <c r="F8" s="303" t="str">
        <f>+'BALANCE GRAL 31_12_21'!E7</f>
        <v>PERIODO ANT 31/12/ 2020</v>
      </c>
    </row>
    <row r="9" spans="3:8">
      <c r="C9" s="481" t="s">
        <v>697</v>
      </c>
      <c r="D9" s="305"/>
      <c r="E9" s="356"/>
      <c r="F9" s="349"/>
    </row>
    <row r="10" spans="3:8" ht="9.75" customHeight="1">
      <c r="C10" s="304" t="s">
        <v>195</v>
      </c>
      <c r="D10" s="305"/>
      <c r="E10" s="307">
        <f>SUM(E11:E12)</f>
        <v>0</v>
      </c>
      <c r="F10" s="350">
        <v>0</v>
      </c>
    </row>
    <row r="11" spans="3:8" ht="9.75" customHeight="1">
      <c r="C11" s="308" t="s">
        <v>196</v>
      </c>
      <c r="D11" s="305"/>
      <c r="E11" s="309">
        <v>0</v>
      </c>
      <c r="F11" s="351">
        <v>0</v>
      </c>
    </row>
    <row r="12" spans="3:8" ht="9.75" customHeight="1">
      <c r="C12" s="308" t="s">
        <v>197</v>
      </c>
      <c r="D12" s="305"/>
      <c r="E12" s="309">
        <v>0</v>
      </c>
      <c r="F12" s="351">
        <v>0</v>
      </c>
    </row>
    <row r="13" spans="3:8" ht="9.75" customHeight="1">
      <c r="C13" s="308"/>
      <c r="D13" s="305"/>
      <c r="E13" s="309"/>
      <c r="F13" s="351">
        <v>0</v>
      </c>
    </row>
    <row r="14" spans="3:8" s="117" customFormat="1" ht="9.75" customHeight="1">
      <c r="C14" s="304" t="s">
        <v>198</v>
      </c>
      <c r="D14" s="305"/>
      <c r="E14" s="307">
        <f>+E15+E16</f>
        <v>42973451</v>
      </c>
      <c r="F14" s="350">
        <v>0</v>
      </c>
      <c r="H14" s="436"/>
    </row>
    <row r="15" spans="3:8" ht="9.75" customHeight="1">
      <c r="C15" s="308" t="s">
        <v>199</v>
      </c>
      <c r="D15" s="305"/>
      <c r="E15" s="309">
        <v>0</v>
      </c>
      <c r="F15" s="351">
        <v>0</v>
      </c>
    </row>
    <row r="16" spans="3:8" ht="9.75" customHeight="1">
      <c r="C16" s="308" t="s">
        <v>200</v>
      </c>
      <c r="D16" s="305"/>
      <c r="E16" s="309">
        <v>42973451</v>
      </c>
      <c r="F16" s="351">
        <v>0</v>
      </c>
    </row>
    <row r="17" spans="3:9" ht="9.75" customHeight="1">
      <c r="C17" s="308"/>
      <c r="D17" s="305"/>
      <c r="E17" s="309"/>
      <c r="F17" s="351">
        <v>0</v>
      </c>
    </row>
    <row r="18" spans="3:9" s="117" customFormat="1" ht="9.75" customHeight="1">
      <c r="C18" s="304" t="s">
        <v>201</v>
      </c>
      <c r="D18" s="305"/>
      <c r="E18" s="307">
        <f>+E19+E20</f>
        <v>0</v>
      </c>
      <c r="F18" s="350">
        <v>0</v>
      </c>
      <c r="H18" s="436"/>
    </row>
    <row r="19" spans="3:9" ht="9.75" customHeight="1">
      <c r="C19" s="308" t="s">
        <v>202</v>
      </c>
      <c r="D19" s="305"/>
      <c r="E19" s="309">
        <v>0</v>
      </c>
      <c r="F19" s="351">
        <v>0</v>
      </c>
    </row>
    <row r="20" spans="3:9" ht="9.75" customHeight="1">
      <c r="C20" s="308" t="s">
        <v>203</v>
      </c>
      <c r="D20" s="305"/>
      <c r="E20" s="309">
        <v>0</v>
      </c>
      <c r="F20" s="351">
        <v>0</v>
      </c>
    </row>
    <row r="21" spans="3:9" ht="9.75" customHeight="1">
      <c r="C21" s="308"/>
      <c r="D21" s="305"/>
      <c r="E21" s="309"/>
      <c r="F21" s="351">
        <v>0</v>
      </c>
    </row>
    <row r="22" spans="3:9" ht="9.75" customHeight="1">
      <c r="C22" s="304" t="s">
        <v>527</v>
      </c>
      <c r="D22" s="305"/>
      <c r="E22" s="309">
        <v>0</v>
      </c>
      <c r="F22" s="351">
        <v>0</v>
      </c>
    </row>
    <row r="23" spans="3:9" ht="9.75" customHeight="1">
      <c r="C23" s="304" t="s">
        <v>528</v>
      </c>
      <c r="D23" s="305"/>
      <c r="E23" s="307">
        <v>0</v>
      </c>
      <c r="F23" s="351">
        <v>0</v>
      </c>
    </row>
    <row r="24" spans="3:9" ht="9.75" customHeight="1">
      <c r="C24" s="304" t="s">
        <v>204</v>
      </c>
      <c r="D24" s="305"/>
      <c r="E24" s="307">
        <v>0</v>
      </c>
      <c r="F24" s="350">
        <v>0</v>
      </c>
    </row>
    <row r="25" spans="3:9" ht="9.75" customHeight="1">
      <c r="C25" s="304" t="s">
        <v>205</v>
      </c>
      <c r="D25" s="305"/>
      <c r="E25" s="307">
        <v>0</v>
      </c>
      <c r="F25" s="350">
        <v>0</v>
      </c>
    </row>
    <row r="26" spans="3:9" ht="9.75" customHeight="1">
      <c r="C26" s="304" t="s">
        <v>206</v>
      </c>
      <c r="D26" s="305"/>
      <c r="E26" s="307">
        <f>1270367647-1249086262</f>
        <v>21281385</v>
      </c>
      <c r="F26" s="350">
        <v>0</v>
      </c>
      <c r="G26" s="253"/>
      <c r="I26" s="253"/>
    </row>
    <row r="27" spans="3:9" ht="9.75" customHeight="1">
      <c r="C27" s="304" t="s">
        <v>207</v>
      </c>
      <c r="D27" s="305"/>
      <c r="E27" s="307">
        <v>0</v>
      </c>
      <c r="F27" s="351">
        <v>0</v>
      </c>
    </row>
    <row r="28" spans="3:9" ht="9.75" customHeight="1">
      <c r="C28" s="304" t="s">
        <v>208</v>
      </c>
      <c r="D28" s="305"/>
      <c r="E28" s="309">
        <v>0</v>
      </c>
      <c r="F28" s="351">
        <v>0</v>
      </c>
    </row>
    <row r="29" spans="3:9" ht="9.75" customHeight="1">
      <c r="C29" s="308"/>
      <c r="D29" s="306"/>
      <c r="E29" s="309"/>
      <c r="F29" s="351">
        <v>0</v>
      </c>
      <c r="G29" s="254"/>
    </row>
    <row r="30" spans="3:9" ht="9.75" customHeight="1">
      <c r="C30" s="304" t="s">
        <v>484</v>
      </c>
      <c r="D30" s="305"/>
      <c r="E30" s="309">
        <v>0</v>
      </c>
      <c r="F30" s="351">
        <v>0</v>
      </c>
      <c r="I30" s="254"/>
    </row>
    <row r="31" spans="3:9" ht="9.75" customHeight="1">
      <c r="C31" s="304"/>
      <c r="D31" s="305"/>
      <c r="E31" s="356"/>
      <c r="F31" s="351">
        <v>0</v>
      </c>
      <c r="I31" s="254"/>
    </row>
    <row r="32" spans="3:9" ht="9.75" customHeight="1">
      <c r="C32" s="304" t="s">
        <v>209</v>
      </c>
      <c r="D32" s="305"/>
      <c r="E32" s="307">
        <f>SUM(E33:E35)</f>
        <v>0</v>
      </c>
      <c r="F32" s="350">
        <v>0</v>
      </c>
    </row>
    <row r="33" spans="3:10" ht="9.75" customHeight="1">
      <c r="C33" s="308" t="s">
        <v>210</v>
      </c>
      <c r="D33" s="305"/>
      <c r="E33" s="307">
        <v>0</v>
      </c>
      <c r="F33" s="350">
        <v>0</v>
      </c>
    </row>
    <row r="34" spans="3:10" ht="9.75" customHeight="1">
      <c r="C34" s="310" t="s">
        <v>654</v>
      </c>
      <c r="D34" s="315"/>
      <c r="E34" s="309">
        <v>0</v>
      </c>
      <c r="F34" s="351">
        <v>0</v>
      </c>
    </row>
    <row r="35" spans="3:10" ht="9.75" customHeight="1">
      <c r="C35" s="310" t="s">
        <v>222</v>
      </c>
      <c r="D35" s="315"/>
      <c r="E35" s="309">
        <v>0</v>
      </c>
      <c r="F35" s="351">
        <v>0</v>
      </c>
      <c r="I35" s="319"/>
      <c r="J35" s="253"/>
    </row>
    <row r="36" spans="3:10" ht="15.9" customHeight="1">
      <c r="C36" s="308"/>
      <c r="D36" s="315"/>
      <c r="E36" s="309"/>
      <c r="F36" s="351">
        <v>0</v>
      </c>
      <c r="I36" s="246"/>
      <c r="J36" s="253"/>
    </row>
    <row r="37" spans="3:10" ht="9.75" customHeight="1">
      <c r="C37" s="481" t="s">
        <v>698</v>
      </c>
      <c r="D37" s="315"/>
      <c r="E37" s="307">
        <f>SUM(E38:E40)</f>
        <v>29220036</v>
      </c>
      <c r="F37" s="350">
        <v>0</v>
      </c>
      <c r="I37" s="319"/>
      <c r="J37" s="253"/>
    </row>
    <row r="38" spans="3:10" ht="9.75" customHeight="1">
      <c r="C38" s="308" t="s">
        <v>211</v>
      </c>
      <c r="D38" s="315"/>
      <c r="E38" s="309">
        <v>0</v>
      </c>
      <c r="F38" s="351">
        <v>0</v>
      </c>
    </row>
    <row r="39" spans="3:10" ht="9.75" customHeight="1">
      <c r="C39" s="308" t="s">
        <v>212</v>
      </c>
      <c r="D39" s="315"/>
      <c r="E39" s="309">
        <v>0</v>
      </c>
      <c r="F39" s="351">
        <v>0</v>
      </c>
    </row>
    <row r="40" spans="3:10" ht="9.75" customHeight="1">
      <c r="C40" s="308" t="s">
        <v>541</v>
      </c>
      <c r="D40" s="315"/>
      <c r="E40" s="309">
        <v>29220036</v>
      </c>
      <c r="F40" s="351">
        <v>0</v>
      </c>
      <c r="I40" s="247"/>
    </row>
    <row r="41" spans="3:10" ht="9.75" customHeight="1">
      <c r="C41" s="311" t="s">
        <v>213</v>
      </c>
      <c r="D41" s="312"/>
      <c r="E41" s="357">
        <f>+E10+E24+E25+E32-E37+E26+E27+E14+E18</f>
        <v>35034800</v>
      </c>
      <c r="F41" s="352">
        <v>0</v>
      </c>
    </row>
    <row r="42" spans="3:10" ht="9.75" customHeight="1">
      <c r="C42" s="308"/>
      <c r="D42" s="315"/>
      <c r="E42" s="309"/>
      <c r="F42" s="349">
        <v>0</v>
      </c>
      <c r="G42" s="256"/>
      <c r="I42" s="253"/>
      <c r="J42" s="260"/>
    </row>
    <row r="43" spans="3:10" ht="9.75" customHeight="1">
      <c r="C43" s="313" t="s">
        <v>214</v>
      </c>
      <c r="D43" s="305"/>
      <c r="E43" s="307">
        <f>SUM(E44:E46)</f>
        <v>0</v>
      </c>
      <c r="F43" s="353">
        <v>0</v>
      </c>
      <c r="G43" s="253"/>
    </row>
    <row r="44" spans="3:10" ht="9.75" customHeight="1">
      <c r="C44" s="310" t="s">
        <v>215</v>
      </c>
      <c r="D44" s="305"/>
      <c r="E44" s="309">
        <v>0</v>
      </c>
      <c r="F44" s="349">
        <v>0</v>
      </c>
      <c r="G44" s="253"/>
    </row>
    <row r="45" spans="3:10" ht="9.75" customHeight="1">
      <c r="C45" s="310" t="s">
        <v>216</v>
      </c>
      <c r="D45" s="305"/>
      <c r="E45" s="309">
        <v>0</v>
      </c>
      <c r="F45" s="349">
        <v>0</v>
      </c>
      <c r="G45" s="253"/>
    </row>
    <row r="46" spans="3:10" ht="9.75" customHeight="1">
      <c r="C46" s="310" t="s">
        <v>217</v>
      </c>
      <c r="D46" s="305"/>
      <c r="E46" s="309">
        <v>0</v>
      </c>
      <c r="F46" s="349">
        <v>0</v>
      </c>
      <c r="G46" s="253"/>
    </row>
    <row r="47" spans="3:10" ht="9.75" customHeight="1">
      <c r="C47" s="310"/>
      <c r="D47" s="315"/>
      <c r="E47" s="309"/>
      <c r="F47" s="349">
        <v>0</v>
      </c>
      <c r="G47" s="253"/>
    </row>
    <row r="48" spans="3:10" ht="9.6" customHeight="1">
      <c r="C48" s="313" t="s">
        <v>218</v>
      </c>
      <c r="D48" s="315"/>
      <c r="E48" s="307">
        <f>+E49+E55+E57</f>
        <v>339217644</v>
      </c>
      <c r="F48" s="353">
        <v>0</v>
      </c>
      <c r="G48" s="256"/>
    </row>
    <row r="49" spans="3:8" s="439" customFormat="1" ht="9.75" customHeight="1">
      <c r="C49" s="313" t="s">
        <v>753</v>
      </c>
      <c r="D49" s="305"/>
      <c r="E49" s="307">
        <v>9557107</v>
      </c>
      <c r="F49" s="353">
        <v>0</v>
      </c>
      <c r="G49" s="437"/>
      <c r="H49" s="438"/>
    </row>
    <row r="50" spans="3:8" ht="9.75" customHeight="1">
      <c r="C50" s="310" t="s">
        <v>734</v>
      </c>
      <c r="D50" s="315"/>
      <c r="E50" s="309">
        <v>3850000</v>
      </c>
      <c r="F50" s="353">
        <v>0</v>
      </c>
      <c r="G50" s="256"/>
    </row>
    <row r="51" spans="3:8" ht="9.75" customHeight="1">
      <c r="C51" s="310" t="s">
        <v>219</v>
      </c>
      <c r="D51" s="315"/>
      <c r="E51" s="309">
        <v>635250</v>
      </c>
      <c r="F51" s="353">
        <v>0</v>
      </c>
      <c r="G51" s="256"/>
    </row>
    <row r="52" spans="3:8" ht="9.75" customHeight="1">
      <c r="C52" s="310" t="s">
        <v>735</v>
      </c>
      <c r="D52" s="315"/>
      <c r="E52" s="309">
        <v>1114660</v>
      </c>
      <c r="F52" s="353">
        <v>0</v>
      </c>
      <c r="G52" s="256"/>
    </row>
    <row r="53" spans="3:8" ht="9.75" customHeight="1">
      <c r="C53" s="310" t="s">
        <v>736</v>
      </c>
      <c r="D53" s="315"/>
      <c r="E53" s="309">
        <v>320833</v>
      </c>
      <c r="F53" s="353">
        <v>0</v>
      </c>
      <c r="G53" s="256"/>
    </row>
    <row r="54" spans="3:8" ht="9.75" customHeight="1">
      <c r="C54" s="310" t="s">
        <v>737</v>
      </c>
      <c r="D54" s="315"/>
      <c r="E54" s="309">
        <v>3636364</v>
      </c>
      <c r="F54" s="353">
        <v>0</v>
      </c>
      <c r="G54" s="256"/>
    </row>
    <row r="55" spans="3:8" s="439" customFormat="1" ht="9.75" customHeight="1">
      <c r="C55" s="313" t="s">
        <v>738</v>
      </c>
      <c r="D55" s="305"/>
      <c r="E55" s="307">
        <v>381818</v>
      </c>
      <c r="F55" s="353">
        <v>0</v>
      </c>
      <c r="G55" s="437"/>
      <c r="H55" s="438"/>
    </row>
    <row r="56" spans="3:8" ht="9.75" customHeight="1">
      <c r="C56" s="310" t="s">
        <v>739</v>
      </c>
      <c r="D56" s="315"/>
      <c r="E56" s="309">
        <v>381818</v>
      </c>
      <c r="F56" s="349">
        <v>0</v>
      </c>
      <c r="G56" s="256"/>
    </row>
    <row r="57" spans="3:8" s="439" customFormat="1" ht="9.75" customHeight="1">
      <c r="C57" s="313" t="s">
        <v>740</v>
      </c>
      <c r="D57" s="305"/>
      <c r="E57" s="307">
        <v>329278719</v>
      </c>
      <c r="F57" s="353">
        <v>0</v>
      </c>
      <c r="G57" s="437"/>
      <c r="H57" s="438"/>
    </row>
    <row r="58" spans="3:8" ht="9.75" customHeight="1">
      <c r="C58" s="310" t="s">
        <v>629</v>
      </c>
      <c r="D58" s="315"/>
      <c r="E58" s="309">
        <v>264353032</v>
      </c>
      <c r="F58" s="349">
        <v>0</v>
      </c>
      <c r="G58" s="256"/>
    </row>
    <row r="59" spans="3:8" ht="9.75" customHeight="1">
      <c r="C59" s="310" t="s">
        <v>741</v>
      </c>
      <c r="D59" s="315"/>
      <c r="E59" s="309">
        <v>34008717</v>
      </c>
      <c r="F59" s="349">
        <v>0</v>
      </c>
      <c r="G59" s="256"/>
    </row>
    <row r="60" spans="3:8" ht="9.75" customHeight="1">
      <c r="C60" s="310" t="s">
        <v>742</v>
      </c>
      <c r="D60" s="315"/>
      <c r="E60" s="309">
        <v>245455</v>
      </c>
      <c r="F60" s="349">
        <v>0</v>
      </c>
      <c r="G60" s="256"/>
    </row>
    <row r="61" spans="3:8" ht="9.75" customHeight="1">
      <c r="C61" s="310" t="s">
        <v>743</v>
      </c>
      <c r="D61" s="315"/>
      <c r="E61" s="309">
        <v>1123376</v>
      </c>
      <c r="F61" s="349">
        <v>0</v>
      </c>
      <c r="G61" s="256"/>
    </row>
    <row r="62" spans="3:8" ht="9.75" customHeight="1">
      <c r="C62" s="310" t="s">
        <v>744</v>
      </c>
      <c r="D62" s="315"/>
      <c r="E62" s="309">
        <v>409091</v>
      </c>
      <c r="F62" s="349"/>
      <c r="G62" s="256"/>
    </row>
    <row r="63" spans="3:8" ht="9.75" customHeight="1">
      <c r="C63" s="310" t="s">
        <v>745</v>
      </c>
      <c r="D63" s="315"/>
      <c r="E63" s="309">
        <v>19246460</v>
      </c>
      <c r="F63" s="349">
        <v>0</v>
      </c>
      <c r="G63" s="256"/>
    </row>
    <row r="64" spans="3:8" ht="9.75" customHeight="1">
      <c r="C64" s="310" t="s">
        <v>746</v>
      </c>
      <c r="D64" s="315"/>
      <c r="E64" s="309">
        <v>909092</v>
      </c>
      <c r="F64" s="349">
        <v>0</v>
      </c>
      <c r="G64" s="256"/>
    </row>
    <row r="65" spans="3:9" ht="9.75" customHeight="1">
      <c r="C65" s="310" t="s">
        <v>747</v>
      </c>
      <c r="D65" s="315"/>
      <c r="E65" s="309">
        <v>2429046</v>
      </c>
      <c r="F65" s="349">
        <v>0</v>
      </c>
      <c r="G65" s="256"/>
    </row>
    <row r="66" spans="3:9" ht="9.75" customHeight="1">
      <c r="C66" s="310" t="s">
        <v>669</v>
      </c>
      <c r="D66" s="315"/>
      <c r="E66" s="309">
        <v>472727</v>
      </c>
      <c r="F66" s="349">
        <v>0</v>
      </c>
      <c r="G66" s="256"/>
    </row>
    <row r="67" spans="3:9" ht="9.75" customHeight="1">
      <c r="C67" s="310" t="s">
        <v>748</v>
      </c>
      <c r="D67" s="315"/>
      <c r="E67" s="309">
        <v>3897318</v>
      </c>
      <c r="F67" s="349">
        <v>0</v>
      </c>
      <c r="G67" s="256"/>
    </row>
    <row r="68" spans="3:9" ht="9.75" customHeight="1">
      <c r="C68" s="310" t="s">
        <v>749</v>
      </c>
      <c r="D68" s="315"/>
      <c r="E68" s="309">
        <v>2184405</v>
      </c>
      <c r="F68" s="349">
        <v>0</v>
      </c>
      <c r="G68" s="256"/>
    </row>
    <row r="69" spans="3:9" ht="9.75" customHeight="1">
      <c r="C69" s="310" t="s">
        <v>750</v>
      </c>
      <c r="D69" s="315"/>
      <c r="E69" s="309">
        <v>50455</v>
      </c>
      <c r="F69" s="349">
        <v>0</v>
      </c>
      <c r="G69" s="256"/>
    </row>
    <row r="70" spans="3:9" ht="9.75" customHeight="1">
      <c r="C70" s="310" t="s">
        <v>751</v>
      </c>
      <c r="D70" s="315"/>
      <c r="E70" s="309">
        <v>410700</v>
      </c>
      <c r="F70" s="349">
        <v>0</v>
      </c>
      <c r="G70" s="256"/>
    </row>
    <row r="71" spans="3:9" ht="9.75" customHeight="1">
      <c r="C71" s="310" t="s">
        <v>752</v>
      </c>
      <c r="D71" s="315"/>
      <c r="E71" s="309">
        <v>1723250</v>
      </c>
      <c r="F71" s="349">
        <v>0</v>
      </c>
      <c r="G71" s="256"/>
    </row>
    <row r="72" spans="3:9" ht="9.75" customHeight="1">
      <c r="C72" s="311" t="s">
        <v>221</v>
      </c>
      <c r="D72" s="312"/>
      <c r="E72" s="357">
        <f>+E41-E43-E48</f>
        <v>-304182844</v>
      </c>
      <c r="F72" s="352">
        <v>0</v>
      </c>
    </row>
    <row r="73" spans="3:9" ht="9.75" customHeight="1">
      <c r="C73" s="310"/>
      <c r="D73" s="315"/>
      <c r="E73" s="309"/>
      <c r="F73" s="349">
        <v>0</v>
      </c>
    </row>
    <row r="74" spans="3:9" ht="9.75" customHeight="1">
      <c r="C74" s="482" t="s">
        <v>699</v>
      </c>
      <c r="D74" s="305"/>
      <c r="E74" s="307">
        <f>+E75+E76</f>
        <v>126407905</v>
      </c>
      <c r="F74" s="353">
        <v>0</v>
      </c>
    </row>
    <row r="75" spans="3:9" ht="9.75" customHeight="1">
      <c r="C75" s="310" t="s">
        <v>222</v>
      </c>
      <c r="D75" s="305"/>
      <c r="E75" s="309">
        <v>126407905</v>
      </c>
      <c r="F75" s="353">
        <v>0</v>
      </c>
    </row>
    <row r="76" spans="3:9">
      <c r="C76" s="310" t="s">
        <v>223</v>
      </c>
      <c r="D76" s="305"/>
      <c r="E76" s="309">
        <v>0</v>
      </c>
      <c r="F76" s="353">
        <v>0</v>
      </c>
    </row>
    <row r="77" spans="3:9" ht="9.75" customHeight="1">
      <c r="C77" s="313"/>
      <c r="D77" s="315"/>
      <c r="E77" s="309"/>
      <c r="F77" s="349">
        <v>0</v>
      </c>
    </row>
    <row r="78" spans="3:9" ht="9.75" customHeight="1">
      <c r="C78" s="482" t="s">
        <v>700</v>
      </c>
      <c r="D78" s="315"/>
      <c r="E78" s="307">
        <f>+E80+E83</f>
        <v>168456577</v>
      </c>
      <c r="F78" s="353">
        <v>0</v>
      </c>
      <c r="G78" s="261"/>
      <c r="H78" s="262"/>
      <c r="I78" s="262"/>
    </row>
    <row r="79" spans="3:9" ht="9.75" customHeight="1">
      <c r="C79" s="313"/>
      <c r="D79" s="315"/>
      <c r="E79" s="307"/>
      <c r="F79" s="353">
        <v>0</v>
      </c>
    </row>
    <row r="80" spans="3:9" ht="9.75" customHeight="1">
      <c r="C80" s="313" t="s">
        <v>224</v>
      </c>
      <c r="D80" s="315"/>
      <c r="E80" s="307">
        <f>SUM(E81:E82)</f>
        <v>234434084</v>
      </c>
      <c r="F80" s="353">
        <v>0</v>
      </c>
      <c r="G80" s="253"/>
    </row>
    <row r="81" spans="3:7" ht="9.75" customHeight="1">
      <c r="C81" s="310" t="s">
        <v>225</v>
      </c>
      <c r="D81" s="315"/>
      <c r="E81" s="309">
        <v>234434084</v>
      </c>
      <c r="F81" s="349">
        <v>0</v>
      </c>
      <c r="G81" s="253"/>
    </row>
    <row r="82" spans="3:7" ht="9.75" customHeight="1">
      <c r="C82" s="310" t="s">
        <v>226</v>
      </c>
      <c r="D82" s="315"/>
      <c r="E82" s="309">
        <v>0</v>
      </c>
      <c r="F82" s="349">
        <v>0</v>
      </c>
      <c r="G82" s="253"/>
    </row>
    <row r="83" spans="3:7" ht="9.75" customHeight="1">
      <c r="C83" s="313" t="s">
        <v>227</v>
      </c>
      <c r="D83" s="315"/>
      <c r="E83" s="307">
        <f>SUM(E84:E85)*-1</f>
        <v>-65977507</v>
      </c>
      <c r="F83" s="353">
        <v>0</v>
      </c>
    </row>
    <row r="84" spans="3:7" ht="9.75" customHeight="1">
      <c r="C84" s="310" t="s">
        <v>228</v>
      </c>
      <c r="D84" s="315"/>
      <c r="E84" s="309">
        <f>3018767+62905488</f>
        <v>65924255</v>
      </c>
      <c r="F84" s="349">
        <v>0</v>
      </c>
    </row>
    <row r="85" spans="3:7" ht="9.75" customHeight="1">
      <c r="C85" s="310" t="s">
        <v>226</v>
      </c>
      <c r="D85" s="315"/>
      <c r="E85" s="309">
        <v>53252</v>
      </c>
      <c r="F85" s="349">
        <v>0</v>
      </c>
    </row>
    <row r="86" spans="3:7" ht="9.75" customHeight="1">
      <c r="C86" s="310"/>
      <c r="D86" s="315"/>
      <c r="E86" s="309"/>
      <c r="F86" s="349">
        <v>0</v>
      </c>
    </row>
    <row r="87" spans="3:7" ht="9.75" customHeight="1">
      <c r="C87" s="481" t="s">
        <v>706</v>
      </c>
      <c r="D87" s="305"/>
      <c r="E87" s="307">
        <f>+E88-E89</f>
        <v>0</v>
      </c>
      <c r="F87" s="353">
        <v>0</v>
      </c>
    </row>
    <row r="88" spans="3:7" ht="9.75" customHeight="1">
      <c r="C88" s="308" t="s">
        <v>229</v>
      </c>
      <c r="D88" s="315"/>
      <c r="E88" s="309">
        <v>0</v>
      </c>
      <c r="F88" s="349">
        <v>0</v>
      </c>
    </row>
    <row r="89" spans="3:7">
      <c r="C89" s="308" t="s">
        <v>230</v>
      </c>
      <c r="D89" s="315"/>
      <c r="E89" s="309">
        <v>0</v>
      </c>
      <c r="F89" s="349">
        <v>0</v>
      </c>
      <c r="G89" s="253"/>
    </row>
    <row r="90" spans="3:7">
      <c r="C90" s="308"/>
      <c r="D90" s="315"/>
      <c r="E90" s="309"/>
      <c r="F90" s="349">
        <v>0</v>
      </c>
    </row>
    <row r="91" spans="3:7">
      <c r="C91" s="304" t="s">
        <v>231</v>
      </c>
      <c r="D91" s="305"/>
      <c r="E91" s="307">
        <v>0</v>
      </c>
      <c r="F91" s="353">
        <v>0</v>
      </c>
    </row>
    <row r="92" spans="3:7">
      <c r="C92" s="308" t="s">
        <v>232</v>
      </c>
      <c r="D92" s="315"/>
      <c r="E92" s="309">
        <v>0</v>
      </c>
      <c r="F92" s="349">
        <v>0</v>
      </c>
      <c r="G92" s="253"/>
    </row>
    <row r="93" spans="3:7" ht="11.1" customHeight="1">
      <c r="C93" s="308" t="s">
        <v>233</v>
      </c>
      <c r="D93" s="315"/>
      <c r="E93" s="309"/>
      <c r="F93" s="349">
        <v>0</v>
      </c>
      <c r="G93" s="256"/>
    </row>
    <row r="94" spans="3:7" ht="9.75" customHeight="1">
      <c r="C94" s="308"/>
      <c r="D94" s="315"/>
      <c r="E94" s="309"/>
      <c r="F94" s="349">
        <v>0</v>
      </c>
    </row>
    <row r="95" spans="3:7" ht="9.75" customHeight="1">
      <c r="C95" s="311" t="s">
        <v>234</v>
      </c>
      <c r="D95" s="312"/>
      <c r="E95" s="357">
        <f>+E72+E78+E87+E91+E74</f>
        <v>-9318362</v>
      </c>
      <c r="F95" s="352">
        <v>0</v>
      </c>
    </row>
    <row r="96" spans="3:7">
      <c r="C96" s="308"/>
      <c r="D96" s="315"/>
      <c r="E96" s="309"/>
      <c r="F96" s="349">
        <v>0</v>
      </c>
    </row>
    <row r="97" spans="3:8" ht="9.75" customHeight="1">
      <c r="C97" s="304" t="s">
        <v>235</v>
      </c>
      <c r="D97" s="305"/>
      <c r="E97" s="309">
        <v>0</v>
      </c>
      <c r="F97" s="349">
        <v>0</v>
      </c>
    </row>
    <row r="98" spans="3:8">
      <c r="C98" s="339" t="s">
        <v>136</v>
      </c>
      <c r="D98" s="314"/>
      <c r="E98" s="309">
        <v>0</v>
      </c>
      <c r="F98" s="354">
        <v>0</v>
      </c>
    </row>
    <row r="99" spans="3:8" ht="12.6" thickBot="1">
      <c r="C99" s="340" t="s">
        <v>147</v>
      </c>
      <c r="D99" s="341"/>
      <c r="E99" s="358">
        <f>+E95-E97-E98</f>
        <v>-9318362</v>
      </c>
      <c r="F99" s="355">
        <v>0</v>
      </c>
    </row>
    <row r="100" spans="3:8">
      <c r="C100" s="316"/>
      <c r="D100" s="305"/>
      <c r="E100" s="319"/>
    </row>
    <row r="101" spans="3:8">
      <c r="C101" s="511" t="s">
        <v>838</v>
      </c>
      <c r="D101" s="511"/>
      <c r="E101" s="511"/>
      <c r="F101" s="511"/>
      <c r="G101" s="484"/>
      <c r="H101" s="484"/>
    </row>
    <row r="102" spans="3:8">
      <c r="E102" s="246"/>
    </row>
  </sheetData>
  <sheetProtection algorithmName="SHA-512" hashValue="zCPj6LoEQsGHcWf3dx05sgoCDLuVvLAElYvLExF1jVsMOdLAAPXIE5BGtwkuRlqjeANfOXiI0zj4vgFhhfjuKQ==" saltValue="e7qkd8Gexw69Nnak5hC2zw==" spinCount="100000" sheet="1" objects="1" scenarios="1"/>
  <mergeCells count="5">
    <mergeCell ref="C101:F101"/>
    <mergeCell ref="C6:F7"/>
    <mergeCell ref="C3:F3"/>
    <mergeCell ref="C4:F4"/>
    <mergeCell ref="C5:F5"/>
  </mergeCells>
  <hyperlinks>
    <hyperlink ref="C9" location="'NOTA V INGRESOS OPERATIVOS'!A1" display="Ingresos Operativos -Nota v" xr:uid="{AEE4CBE5-BF6D-4EA7-B3A3-838CCBE0524A}"/>
    <hyperlink ref="C37" location="'NOTA W OTROS GASTOS OPER'!A1" display="Gastos Operativos -Nota w" xr:uid="{0A0B1390-C908-4825-B638-BC693BD1FE19}"/>
    <hyperlink ref="C74" location="'NOTA X OTROS INGRESOS Y EGR'!A1" display="Otros ingresos y Egresos - Nota x" xr:uid="{21591C9D-117F-4576-B1E4-1D3993B02AE3}"/>
    <hyperlink ref="C78" location="'NOTA Y RESULTADOS FINANC'!A1" display="Resultados financieros - Nota y" xr:uid="{129BFF9B-47A8-47CD-81C6-4A84D3C21EF0}"/>
    <hyperlink ref="C87" location="'NOTA Z RESULT EXTRA'!A1" display="Resultados  extraordinarias Nota Z" xr:uid="{ED5B1086-D9CC-4F3D-AAD8-59EA1E8E9E33}"/>
  </hyperlinks>
  <pageMargins left="0.25" right="0.25" top="0.75" bottom="0.75" header="0.3" footer="0.3"/>
  <pageSetup paperSize="9" scale="65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>
    <tabColor rgb="FF002060"/>
  </sheetPr>
  <dimension ref="C1:F59"/>
  <sheetViews>
    <sheetView showGridLines="0" topLeftCell="A36" zoomScale="120" zoomScaleNormal="120" workbookViewId="0">
      <selection activeCell="B64" sqref="B64"/>
    </sheetView>
  </sheetViews>
  <sheetFormatPr baseColWidth="10" defaultColWidth="11.44140625" defaultRowHeight="12"/>
  <cols>
    <col min="1" max="1" width="11.44140625" style="196"/>
    <col min="2" max="2" width="5.6640625" style="196" customWidth="1"/>
    <col min="3" max="3" width="70.33203125" style="196" customWidth="1"/>
    <col min="4" max="5" width="25.77734375" style="196" customWidth="1"/>
    <col min="6" max="6" width="14.33203125" style="196" bestFit="1" customWidth="1"/>
    <col min="7" max="16384" width="11.44140625" style="196"/>
  </cols>
  <sheetData>
    <row r="1" spans="3:6" ht="55.05" customHeight="1">
      <c r="C1" s="508"/>
      <c r="D1" s="508"/>
      <c r="E1" s="508"/>
    </row>
    <row r="2" spans="3:6">
      <c r="C2" s="508"/>
      <c r="D2" s="508"/>
      <c r="E2" s="508"/>
    </row>
    <row r="3" spans="3:6">
      <c r="C3" s="508" t="str">
        <f>+INDICE!C2</f>
        <v>TRADERS PRO CASA DE BOLSA S.A.</v>
      </c>
      <c r="D3" s="508"/>
      <c r="E3" s="508"/>
    </row>
    <row r="4" spans="3:6">
      <c r="C4" s="508" t="s">
        <v>236</v>
      </c>
      <c r="D4" s="508"/>
      <c r="E4" s="508"/>
    </row>
    <row r="5" spans="3:6" ht="19.5" customHeight="1">
      <c r="C5" s="509" t="s">
        <v>754</v>
      </c>
      <c r="D5" s="509"/>
      <c r="E5" s="509"/>
    </row>
    <row r="6" spans="3:6">
      <c r="C6" s="513" t="s">
        <v>58</v>
      </c>
      <c r="D6" s="513"/>
      <c r="E6" s="513"/>
    </row>
    <row r="7" spans="3:6">
      <c r="C7" s="320"/>
      <c r="D7" s="321" t="str">
        <f>+'ESTADOS DE RESULTADOS 31_12_21'!E8</f>
        <v>PERIODO ACTUAL 31/12/ 2021</v>
      </c>
      <c r="E7" s="321" t="str">
        <f>+'ESTADOS DE RESULTADOS 31_12_21'!F8</f>
        <v>PERIODO ANT 31/12/ 2020</v>
      </c>
    </row>
    <row r="8" spans="3:6">
      <c r="C8" s="204" t="s">
        <v>237</v>
      </c>
      <c r="D8" s="322"/>
      <c r="E8" s="323"/>
    </row>
    <row r="9" spans="3:6" ht="12" customHeight="1">
      <c r="C9" s="214"/>
      <c r="D9" s="280"/>
      <c r="E9" s="324"/>
      <c r="F9" s="256"/>
    </row>
    <row r="10" spans="3:6">
      <c r="C10" s="214" t="s">
        <v>655</v>
      </c>
      <c r="D10" s="324">
        <v>103987212</v>
      </c>
      <c r="E10" s="324">
        <v>0</v>
      </c>
      <c r="F10" s="256"/>
    </row>
    <row r="11" spans="3:6" ht="12.6" customHeight="1">
      <c r="C11" s="214" t="s">
        <v>238</v>
      </c>
      <c r="D11" s="324">
        <v>-9557107</v>
      </c>
      <c r="E11" s="324">
        <v>0</v>
      </c>
    </row>
    <row r="12" spans="3:6">
      <c r="C12" s="214" t="s">
        <v>239</v>
      </c>
      <c r="D12" s="324">
        <f>126407905</f>
        <v>126407905</v>
      </c>
      <c r="E12" s="324">
        <v>0</v>
      </c>
    </row>
    <row r="13" spans="3:6">
      <c r="C13" s="214"/>
      <c r="D13" s="324"/>
      <c r="E13" s="324">
        <v>0</v>
      </c>
    </row>
    <row r="14" spans="3:6">
      <c r="C14" s="325" t="s">
        <v>240</v>
      </c>
      <c r="D14" s="326"/>
      <c r="E14" s="326">
        <v>0</v>
      </c>
    </row>
    <row r="15" spans="3:6">
      <c r="C15" s="325" t="s">
        <v>241</v>
      </c>
      <c r="D15" s="327">
        <f>SUM(D10:D13)</f>
        <v>220838010</v>
      </c>
      <c r="E15" s="327">
        <v>0</v>
      </c>
    </row>
    <row r="16" spans="3:6">
      <c r="C16" s="328"/>
      <c r="D16" s="326"/>
      <c r="E16" s="326">
        <v>0</v>
      </c>
    </row>
    <row r="17" spans="3:5">
      <c r="C17" s="325" t="s">
        <v>242</v>
      </c>
      <c r="D17" s="326"/>
      <c r="E17" s="326">
        <v>0</v>
      </c>
    </row>
    <row r="18" spans="3:5">
      <c r="C18" s="328"/>
      <c r="D18" s="326"/>
      <c r="E18" s="326">
        <v>0</v>
      </c>
    </row>
    <row r="19" spans="3:5">
      <c r="C19" s="328" t="s">
        <v>243</v>
      </c>
      <c r="D19" s="326">
        <v>0</v>
      </c>
      <c r="E19" s="326">
        <v>0</v>
      </c>
    </row>
    <row r="20" spans="3:5">
      <c r="C20" s="328"/>
      <c r="D20" s="344">
        <f>SUM(D18:D19)</f>
        <v>0</v>
      </c>
      <c r="E20" s="327">
        <v>0</v>
      </c>
    </row>
    <row r="21" spans="3:5">
      <c r="C21" s="325" t="s">
        <v>244</v>
      </c>
      <c r="D21" s="326"/>
      <c r="E21" s="326">
        <v>0</v>
      </c>
    </row>
    <row r="22" spans="3:5">
      <c r="C22" s="328" t="s">
        <v>245</v>
      </c>
      <c r="D22" s="326">
        <v>-360755519</v>
      </c>
      <c r="E22" s="326">
        <v>0</v>
      </c>
    </row>
    <row r="23" spans="3:5">
      <c r="C23" s="328"/>
      <c r="D23" s="326"/>
      <c r="E23" s="326">
        <v>0</v>
      </c>
    </row>
    <row r="24" spans="3:5">
      <c r="C24" s="325" t="s">
        <v>246</v>
      </c>
      <c r="D24" s="344">
        <f>D15+D20+D22</f>
        <v>-139917509</v>
      </c>
      <c r="E24" s="327">
        <v>0</v>
      </c>
    </row>
    <row r="25" spans="3:5">
      <c r="C25" s="328"/>
      <c r="D25" s="326"/>
      <c r="E25" s="326">
        <v>0</v>
      </c>
    </row>
    <row r="26" spans="3:5">
      <c r="C26" s="328" t="s">
        <v>235</v>
      </c>
      <c r="D26" s="326">
        <v>0</v>
      </c>
      <c r="E26" s="326">
        <v>0</v>
      </c>
    </row>
    <row r="27" spans="3:5">
      <c r="C27" s="328"/>
      <c r="D27" s="326"/>
      <c r="E27" s="326">
        <v>0</v>
      </c>
    </row>
    <row r="28" spans="3:5">
      <c r="C28" s="325" t="s">
        <v>247</v>
      </c>
      <c r="D28" s="327">
        <f>+D24+D26</f>
        <v>-139917509</v>
      </c>
      <c r="E28" s="327">
        <v>0</v>
      </c>
    </row>
    <row r="29" spans="3:5">
      <c r="C29" s="325"/>
      <c r="D29" s="329"/>
      <c r="E29" s="329">
        <v>0</v>
      </c>
    </row>
    <row r="30" spans="3:5">
      <c r="C30" s="325" t="s">
        <v>248</v>
      </c>
      <c r="D30" s="326"/>
      <c r="E30" s="326">
        <v>0</v>
      </c>
    </row>
    <row r="31" spans="3:5">
      <c r="C31" s="325"/>
      <c r="D31" s="326"/>
      <c r="E31" s="326">
        <v>0</v>
      </c>
    </row>
    <row r="32" spans="3:5">
      <c r="C32" s="328" t="s">
        <v>249</v>
      </c>
      <c r="D32" s="326">
        <v>-900000000</v>
      </c>
      <c r="E32" s="326">
        <v>0</v>
      </c>
    </row>
    <row r="33" spans="3:5">
      <c r="C33" s="328" t="s">
        <v>656</v>
      </c>
      <c r="D33" s="326">
        <v>-11238534504</v>
      </c>
      <c r="E33" s="326">
        <v>0</v>
      </c>
    </row>
    <row r="34" spans="3:5">
      <c r="C34" s="328" t="s">
        <v>250</v>
      </c>
      <c r="D34" s="326" t="s">
        <v>532</v>
      </c>
      <c r="E34" s="326">
        <v>0</v>
      </c>
    </row>
    <row r="35" spans="3:5">
      <c r="C35" s="328" t="s">
        <v>251</v>
      </c>
      <c r="D35" s="326">
        <v>-5276772</v>
      </c>
      <c r="E35" s="326">
        <v>0</v>
      </c>
    </row>
    <row r="36" spans="3:5">
      <c r="C36" s="328" t="s">
        <v>252</v>
      </c>
      <c r="D36" s="326">
        <v>0</v>
      </c>
      <c r="E36" s="326">
        <v>0</v>
      </c>
    </row>
    <row r="37" spans="3:5">
      <c r="C37" s="328" t="s">
        <v>253</v>
      </c>
      <c r="D37" s="326" t="s">
        <v>532</v>
      </c>
      <c r="E37" s="326">
        <v>0</v>
      </c>
    </row>
    <row r="38" spans="3:5">
      <c r="C38" s="328" t="s">
        <v>254</v>
      </c>
      <c r="D38" s="326" t="s">
        <v>532</v>
      </c>
      <c r="E38" s="326">
        <v>0</v>
      </c>
    </row>
    <row r="39" spans="3:5">
      <c r="C39" s="328"/>
      <c r="D39" s="326"/>
      <c r="E39" s="326">
        <v>0</v>
      </c>
    </row>
    <row r="40" spans="3:5">
      <c r="C40" s="325" t="s">
        <v>255</v>
      </c>
      <c r="D40" s="327">
        <f>SUM(D32:D38)</f>
        <v>-12143811276</v>
      </c>
      <c r="E40" s="327">
        <v>0</v>
      </c>
    </row>
    <row r="41" spans="3:5">
      <c r="C41" s="325"/>
      <c r="D41" s="329"/>
      <c r="E41" s="329">
        <v>0</v>
      </c>
    </row>
    <row r="42" spans="3:5">
      <c r="C42" s="325" t="s">
        <v>256</v>
      </c>
      <c r="D42" s="326"/>
      <c r="E42" s="326">
        <v>0</v>
      </c>
    </row>
    <row r="43" spans="3:5">
      <c r="C43" s="325"/>
      <c r="D43" s="326"/>
      <c r="E43" s="326">
        <v>0</v>
      </c>
    </row>
    <row r="44" spans="3:5">
      <c r="C44" s="328" t="s">
        <v>257</v>
      </c>
      <c r="D44" s="326">
        <v>3386000000</v>
      </c>
      <c r="E44" s="326">
        <v>0</v>
      </c>
    </row>
    <row r="45" spans="3:5">
      <c r="C45" s="328" t="s">
        <v>657</v>
      </c>
      <c r="D45" s="326">
        <v>9010664384</v>
      </c>
      <c r="E45" s="326">
        <v>0</v>
      </c>
    </row>
    <row r="46" spans="3:5">
      <c r="C46" s="328" t="s">
        <v>258</v>
      </c>
      <c r="D46" s="326">
        <v>0</v>
      </c>
      <c r="E46" s="326">
        <v>0</v>
      </c>
    </row>
    <row r="47" spans="3:5" ht="12.75" customHeight="1">
      <c r="C47" s="328" t="s">
        <v>228</v>
      </c>
      <c r="D47" s="326" t="s">
        <v>532</v>
      </c>
      <c r="E47" s="326">
        <v>0</v>
      </c>
    </row>
    <row r="48" spans="3:5" ht="12.75" customHeight="1">
      <c r="C48" s="328"/>
      <c r="D48" s="326"/>
      <c r="E48" s="326">
        <v>0</v>
      </c>
    </row>
    <row r="49" spans="3:6" ht="12.75" customHeight="1">
      <c r="C49" s="325" t="s">
        <v>259</v>
      </c>
      <c r="D49" s="327">
        <f>SUM(D44:D48)</f>
        <v>12396664384</v>
      </c>
      <c r="E49" s="327">
        <v>0</v>
      </c>
    </row>
    <row r="50" spans="3:6">
      <c r="C50" s="328"/>
      <c r="D50" s="326"/>
      <c r="E50" s="326">
        <v>0</v>
      </c>
    </row>
    <row r="51" spans="3:6">
      <c r="C51" s="325" t="s">
        <v>260</v>
      </c>
      <c r="D51" s="326"/>
      <c r="E51" s="326">
        <v>0</v>
      </c>
    </row>
    <row r="52" spans="3:6">
      <c r="C52" s="325"/>
      <c r="D52" s="326"/>
      <c r="E52" s="326">
        <v>0</v>
      </c>
    </row>
    <row r="53" spans="3:6" ht="16.5" customHeight="1">
      <c r="C53" s="328" t="s">
        <v>261</v>
      </c>
      <c r="D53" s="329">
        <f>+D24+D26+D40+D49</f>
        <v>112935599</v>
      </c>
      <c r="E53" s="329">
        <v>0</v>
      </c>
      <c r="F53" s="259"/>
    </row>
    <row r="54" spans="3:6">
      <c r="C54" s="330" t="s">
        <v>262</v>
      </c>
      <c r="D54" s="331">
        <v>0</v>
      </c>
      <c r="E54" s="331">
        <v>0</v>
      </c>
    </row>
    <row r="55" spans="3:6" ht="12.6" thickBot="1">
      <c r="C55" s="332" t="s">
        <v>263</v>
      </c>
      <c r="D55" s="333">
        <f>D53+D54</f>
        <v>112935599</v>
      </c>
      <c r="E55" s="333">
        <v>0</v>
      </c>
    </row>
    <row r="56" spans="3:6" ht="12.6" thickTop="1">
      <c r="D56" s="247"/>
    </row>
    <row r="57" spans="3:6" hidden="1">
      <c r="D57" s="319">
        <f>+D55-'BALANCE GRAL 31_12_21'!D13</f>
        <v>0</v>
      </c>
    </row>
    <row r="58" spans="3:6">
      <c r="C58" s="511" t="s">
        <v>838</v>
      </c>
      <c r="D58" s="511"/>
      <c r="E58" s="511"/>
      <c r="F58" s="484"/>
    </row>
    <row r="59" spans="3:6">
      <c r="D59" s="319">
        <f>+'BALANCE GRAL 31_12_21'!D12-'FLUJO DE EFECTIVO 31_12_21'!D55</f>
        <v>0</v>
      </c>
    </row>
  </sheetData>
  <sheetProtection algorithmName="SHA-512" hashValue="BIGTqjv8YQcIBOc7nj7facWYrTynINNZ3XMmXf44bEQbzM45YbvvtO+JCYAsgTxYk2jbhVavk0MHeRrdY5CA3w==" saltValue="59Rvk6rjJ1HancPd9JPjXg==" spinCount="100000" sheet="1" objects="1" scenarios="1"/>
  <mergeCells count="7">
    <mergeCell ref="C58:E58"/>
    <mergeCell ref="C6:E6"/>
    <mergeCell ref="C1:E1"/>
    <mergeCell ref="C2:E2"/>
    <mergeCell ref="C3:E3"/>
    <mergeCell ref="C4:E4"/>
    <mergeCell ref="C5:E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>
    <tabColor rgb="FF002060"/>
  </sheetPr>
  <dimension ref="B1:K34"/>
  <sheetViews>
    <sheetView showGridLines="0" topLeftCell="A2" zoomScale="126" zoomScaleNormal="126" workbookViewId="0">
      <selection activeCell="B64" sqref="B64"/>
    </sheetView>
  </sheetViews>
  <sheetFormatPr baseColWidth="10" defaultColWidth="11.44140625" defaultRowHeight="12"/>
  <cols>
    <col min="1" max="1" width="5.33203125" style="30" customWidth="1"/>
    <col min="2" max="2" width="40.33203125" style="30" customWidth="1"/>
    <col min="3" max="8" width="15.6640625" style="44" customWidth="1"/>
    <col min="9" max="10" width="15.6640625" style="30" customWidth="1"/>
    <col min="11" max="11" width="15" style="30" bestFit="1" customWidth="1"/>
    <col min="12" max="16384" width="11.44140625" style="30"/>
  </cols>
  <sheetData>
    <row r="1" spans="2:11" ht="55.05" customHeight="1"/>
    <row r="3" spans="2:11">
      <c r="B3" s="508" t="str">
        <f>+INDICE!C2</f>
        <v>TRADERS PRO CASA DE BOLSA S.A.</v>
      </c>
      <c r="C3" s="508"/>
      <c r="D3" s="508"/>
      <c r="E3" s="508"/>
      <c r="F3" s="508"/>
      <c r="G3" s="508"/>
      <c r="H3" s="508"/>
      <c r="I3" s="508"/>
      <c r="J3" s="508"/>
      <c r="K3" s="508"/>
    </row>
    <row r="4" spans="2:11">
      <c r="B4" s="508" t="s">
        <v>264</v>
      </c>
      <c r="C4" s="508"/>
      <c r="D4" s="508"/>
      <c r="E4" s="508"/>
      <c r="F4" s="508"/>
      <c r="G4" s="508"/>
      <c r="H4" s="508"/>
      <c r="I4" s="508"/>
      <c r="J4" s="508"/>
      <c r="K4" s="508"/>
    </row>
    <row r="5" spans="2:11">
      <c r="B5" s="508" t="s">
        <v>754</v>
      </c>
      <c r="C5" s="508"/>
      <c r="D5" s="508"/>
      <c r="E5" s="508"/>
      <c r="F5" s="508"/>
      <c r="G5" s="508"/>
      <c r="H5" s="508"/>
      <c r="I5" s="508"/>
      <c r="J5" s="508"/>
      <c r="K5" s="508"/>
    </row>
    <row r="6" spans="2:11" ht="15" customHeight="1">
      <c r="B6" s="510" t="s">
        <v>58</v>
      </c>
      <c r="C6" s="510"/>
      <c r="D6" s="510"/>
      <c r="E6" s="510"/>
      <c r="F6" s="510"/>
      <c r="G6" s="510"/>
      <c r="H6" s="510"/>
      <c r="I6" s="510"/>
      <c r="J6" s="510"/>
      <c r="K6" s="510"/>
    </row>
    <row r="7" spans="2:11" ht="15" customHeight="1" thickBot="1">
      <c r="B7" s="243"/>
      <c r="C7" s="243"/>
      <c r="D7" s="30"/>
      <c r="E7" s="30"/>
      <c r="F7" s="30"/>
      <c r="G7" s="30"/>
      <c r="H7" s="30"/>
    </row>
    <row r="8" spans="2:11" s="263" customFormat="1" ht="13.5" customHeight="1" thickBot="1">
      <c r="B8" s="243"/>
      <c r="C8" s="514" t="s">
        <v>265</v>
      </c>
      <c r="D8" s="515"/>
      <c r="E8" s="514" t="s">
        <v>266</v>
      </c>
      <c r="F8" s="515"/>
      <c r="G8" s="516"/>
      <c r="H8" s="515" t="s">
        <v>267</v>
      </c>
      <c r="I8" s="517"/>
      <c r="J8" s="518" t="s">
        <v>268</v>
      </c>
      <c r="K8" s="516"/>
    </row>
    <row r="9" spans="2:11" s="263" customFormat="1" ht="24.6" thickBot="1">
      <c r="B9" s="264" t="s">
        <v>269</v>
      </c>
      <c r="C9" s="265" t="s">
        <v>270</v>
      </c>
      <c r="D9" s="266" t="s">
        <v>271</v>
      </c>
      <c r="E9" s="267" t="s">
        <v>272</v>
      </c>
      <c r="F9" s="268" t="s">
        <v>486</v>
      </c>
      <c r="G9" s="266" t="s">
        <v>273</v>
      </c>
      <c r="H9" s="267" t="s">
        <v>274</v>
      </c>
      <c r="I9" s="269" t="s">
        <v>275</v>
      </c>
      <c r="J9" s="346" t="str">
        <f>+'ESTADOS DE RESULTADOS 31_12_21'!E8</f>
        <v>PERIODO ACTUAL 31/12/ 2021</v>
      </c>
      <c r="K9" s="347" t="str">
        <f>+'ESTADOS DE RESULTADOS 31_12_21'!F8</f>
        <v>PERIODO ANT 31/12/ 2020</v>
      </c>
    </row>
    <row r="10" spans="2:11" s="127" customFormat="1">
      <c r="B10" s="270"/>
      <c r="C10" s="271"/>
      <c r="D10" s="272"/>
      <c r="E10" s="271"/>
      <c r="F10" s="273"/>
      <c r="G10" s="272"/>
      <c r="H10" s="271"/>
      <c r="I10" s="272"/>
      <c r="J10" s="271"/>
      <c r="K10" s="272"/>
    </row>
    <row r="11" spans="2:11" s="127" customFormat="1" ht="24" customHeight="1">
      <c r="B11" s="270" t="s">
        <v>276</v>
      </c>
      <c r="C11" s="271">
        <f>+'BALANCE GRAL 31_12_21'!H62</f>
        <v>0</v>
      </c>
      <c r="D11" s="272">
        <f>+'BALANCE GRAL 31_12_21'!H61</f>
        <v>0</v>
      </c>
      <c r="E11" s="271">
        <f>+'BALANCE GRAL 31_12_21'!H65</f>
        <v>0</v>
      </c>
      <c r="F11" s="273">
        <f>+'BALANCE GRAL 31_12_21'!H67</f>
        <v>0</v>
      </c>
      <c r="G11" s="272">
        <f>+'BALANCE GRAL 31_12_21'!H66</f>
        <v>0</v>
      </c>
      <c r="H11" s="274">
        <f>+'BALANCE GRAL 31_12_21'!H72</f>
        <v>0</v>
      </c>
      <c r="I11" s="272">
        <f>+'BALANCE GRAL 31_12_21'!H73</f>
        <v>0</v>
      </c>
      <c r="J11" s="275">
        <f>SUM(C11:I11)</f>
        <v>0</v>
      </c>
      <c r="K11" s="276">
        <v>0</v>
      </c>
    </row>
    <row r="12" spans="2:11" s="127" customFormat="1" ht="24" customHeight="1">
      <c r="B12" s="270"/>
      <c r="C12" s="271"/>
      <c r="D12" s="272"/>
      <c r="E12" s="271"/>
      <c r="F12" s="273"/>
      <c r="G12" s="272"/>
      <c r="H12" s="274"/>
      <c r="I12" s="272"/>
      <c r="J12" s="275">
        <f>SUM(C12:I12)</f>
        <v>0</v>
      </c>
      <c r="K12" s="276">
        <v>0</v>
      </c>
    </row>
    <row r="13" spans="2:11" s="127" customFormat="1" ht="24" customHeight="1">
      <c r="B13" s="277" t="s">
        <v>277</v>
      </c>
      <c r="C13" s="271"/>
      <c r="D13" s="272"/>
      <c r="E13" s="271"/>
      <c r="F13" s="278"/>
      <c r="G13" s="279"/>
      <c r="H13" s="274"/>
      <c r="I13" s="272"/>
      <c r="J13" s="275">
        <f t="shared" ref="J13:J26" si="0">SUM(C13:I13)</f>
        <v>0</v>
      </c>
      <c r="K13" s="276">
        <v>0</v>
      </c>
    </row>
    <row r="14" spans="2:11" s="127" customFormat="1" ht="24" customHeight="1">
      <c r="B14" s="270"/>
      <c r="C14" s="271"/>
      <c r="D14" s="272"/>
      <c r="E14" s="271"/>
      <c r="F14" s="278"/>
      <c r="G14" s="279"/>
      <c r="H14" s="274"/>
      <c r="I14" s="272"/>
      <c r="J14" s="275">
        <f t="shared" si="0"/>
        <v>0</v>
      </c>
      <c r="K14" s="276">
        <v>0</v>
      </c>
    </row>
    <row r="15" spans="2:11" s="127" customFormat="1" ht="24" customHeight="1">
      <c r="B15" s="270" t="s">
        <v>278</v>
      </c>
      <c r="C15" s="271" t="s">
        <v>279</v>
      </c>
      <c r="D15" s="272" t="s">
        <v>279</v>
      </c>
      <c r="E15" s="274">
        <f>+E27-E11</f>
        <v>0</v>
      </c>
      <c r="F15" s="278">
        <v>0</v>
      </c>
      <c r="G15" s="279" t="s">
        <v>279</v>
      </c>
      <c r="H15" s="274" t="s">
        <v>279</v>
      </c>
      <c r="I15" s="272" t="s">
        <v>279</v>
      </c>
      <c r="J15" s="275">
        <f t="shared" si="0"/>
        <v>0</v>
      </c>
      <c r="K15" s="276">
        <v>0</v>
      </c>
    </row>
    <row r="16" spans="2:11" s="127" customFormat="1" ht="24" customHeight="1">
      <c r="B16" s="270"/>
      <c r="C16" s="271"/>
      <c r="D16" s="272"/>
      <c r="E16" s="274"/>
      <c r="F16" s="278"/>
      <c r="G16" s="279"/>
      <c r="H16" s="274"/>
      <c r="I16" s="272"/>
      <c r="J16" s="275">
        <f t="shared" si="0"/>
        <v>0</v>
      </c>
      <c r="K16" s="276">
        <v>0</v>
      </c>
    </row>
    <row r="17" spans="2:11" s="127" customFormat="1" ht="24" customHeight="1">
      <c r="B17" s="270" t="s">
        <v>280</v>
      </c>
      <c r="C17" s="271" t="s">
        <v>279</v>
      </c>
      <c r="D17" s="272" t="s">
        <v>279</v>
      </c>
      <c r="E17" s="274" t="s">
        <v>279</v>
      </c>
      <c r="F17" s="280">
        <v>0</v>
      </c>
      <c r="G17" s="279">
        <f>+G27-G11-G25</f>
        <v>0</v>
      </c>
      <c r="H17" s="274" t="s">
        <v>279</v>
      </c>
      <c r="I17" s="272" t="s">
        <v>279</v>
      </c>
      <c r="J17" s="275">
        <f t="shared" si="0"/>
        <v>0</v>
      </c>
      <c r="K17" s="276">
        <v>0</v>
      </c>
    </row>
    <row r="18" spans="2:11" s="127" customFormat="1" ht="24" customHeight="1">
      <c r="B18" s="270"/>
      <c r="C18" s="271"/>
      <c r="D18" s="272"/>
      <c r="E18" s="274"/>
      <c r="F18" s="278"/>
      <c r="G18" s="279"/>
      <c r="H18" s="274"/>
      <c r="I18" s="272"/>
      <c r="J18" s="275">
        <f t="shared" si="0"/>
        <v>0</v>
      </c>
      <c r="K18" s="276">
        <v>0</v>
      </c>
    </row>
    <row r="19" spans="2:11" s="127" customFormat="1" ht="24" customHeight="1">
      <c r="B19" s="270" t="s">
        <v>145</v>
      </c>
      <c r="C19" s="271" t="s">
        <v>279</v>
      </c>
      <c r="D19" s="272" t="s">
        <v>279</v>
      </c>
      <c r="E19" s="274" t="s">
        <v>279</v>
      </c>
      <c r="F19" s="280" t="s">
        <v>279</v>
      </c>
      <c r="G19" s="279" t="s">
        <v>279</v>
      </c>
      <c r="H19" s="274" t="s">
        <v>279</v>
      </c>
      <c r="I19" s="272" t="s">
        <v>279</v>
      </c>
      <c r="J19" s="275">
        <f t="shared" si="0"/>
        <v>0</v>
      </c>
      <c r="K19" s="276">
        <v>0</v>
      </c>
    </row>
    <row r="20" spans="2:11" s="127" customFormat="1" ht="24" customHeight="1">
      <c r="B20" s="270"/>
      <c r="C20" s="271"/>
      <c r="D20" s="272"/>
      <c r="E20" s="274"/>
      <c r="F20" s="280"/>
      <c r="G20" s="279"/>
      <c r="H20" s="274"/>
      <c r="I20" s="272"/>
      <c r="J20" s="275">
        <f t="shared" si="0"/>
        <v>0</v>
      </c>
      <c r="K20" s="276">
        <v>0</v>
      </c>
    </row>
    <row r="21" spans="2:11" s="127" customFormat="1" ht="24" customHeight="1">
      <c r="B21" s="270" t="s">
        <v>281</v>
      </c>
      <c r="C21" s="271">
        <v>0</v>
      </c>
      <c r="E21" s="274">
        <v>0</v>
      </c>
      <c r="F21" s="280" t="s">
        <v>279</v>
      </c>
      <c r="G21" s="279" t="s">
        <v>279</v>
      </c>
      <c r="H21" s="274" t="s">
        <v>279</v>
      </c>
      <c r="I21" s="272" t="s">
        <v>279</v>
      </c>
      <c r="J21" s="275">
        <f t="shared" si="0"/>
        <v>0</v>
      </c>
      <c r="K21" s="276">
        <v>0</v>
      </c>
    </row>
    <row r="22" spans="2:11" s="127" customFormat="1" ht="24" customHeight="1">
      <c r="B22" s="270"/>
      <c r="C22" s="271"/>
      <c r="D22" s="272"/>
      <c r="E22" s="274"/>
      <c r="F22" s="280"/>
      <c r="G22" s="279"/>
      <c r="H22" s="274"/>
      <c r="I22" s="272"/>
      <c r="J22" s="275">
        <f t="shared" si="0"/>
        <v>0</v>
      </c>
      <c r="K22" s="276">
        <v>0</v>
      </c>
    </row>
    <row r="23" spans="2:11" s="127" customFormat="1" ht="24" customHeight="1">
      <c r="B23" s="270" t="s">
        <v>282</v>
      </c>
      <c r="C23" s="271" t="s">
        <v>279</v>
      </c>
      <c r="D23" s="272">
        <v>0</v>
      </c>
      <c r="E23" s="274" t="s">
        <v>279</v>
      </c>
      <c r="F23" s="280" t="s">
        <v>279</v>
      </c>
      <c r="G23" s="279" t="s">
        <v>279</v>
      </c>
      <c r="H23" s="274" t="s">
        <v>279</v>
      </c>
      <c r="I23" s="272">
        <v>0</v>
      </c>
      <c r="J23" s="275">
        <f t="shared" si="0"/>
        <v>0</v>
      </c>
      <c r="K23" s="272">
        <v>0</v>
      </c>
    </row>
    <row r="24" spans="2:11" s="127" customFormat="1" ht="24" customHeight="1">
      <c r="B24" s="270"/>
      <c r="C24" s="271"/>
      <c r="D24" s="272"/>
      <c r="E24" s="274"/>
      <c r="F24" s="278"/>
      <c r="G24" s="279"/>
      <c r="H24" s="274"/>
      <c r="I24" s="272"/>
      <c r="J24" s="275">
        <f t="shared" si="0"/>
        <v>0</v>
      </c>
      <c r="K24" s="276">
        <v>0</v>
      </c>
    </row>
    <row r="25" spans="2:11" s="127" customFormat="1" ht="24" customHeight="1">
      <c r="B25" s="270" t="s">
        <v>283</v>
      </c>
      <c r="C25" s="271">
        <v>0</v>
      </c>
      <c r="D25" s="272">
        <f>+D27-D28</f>
        <v>3386000000</v>
      </c>
      <c r="E25" s="274">
        <v>0</v>
      </c>
      <c r="F25" s="280">
        <f>-F28</f>
        <v>0</v>
      </c>
      <c r="G25" s="279">
        <f>+G27-G11</f>
        <v>0</v>
      </c>
      <c r="H25" s="274">
        <f>+H27-H28</f>
        <v>0</v>
      </c>
      <c r="I25" s="272">
        <f>(+I28+I23)*-1</f>
        <v>0</v>
      </c>
      <c r="J25" s="275">
        <f t="shared" si="0"/>
        <v>3386000000</v>
      </c>
      <c r="K25" s="276">
        <v>0</v>
      </c>
    </row>
    <row r="26" spans="2:11" s="127" customFormat="1" ht="24" customHeight="1" thickBot="1">
      <c r="B26" s="270" t="s">
        <v>147</v>
      </c>
      <c r="C26" s="281" t="s">
        <v>279</v>
      </c>
      <c r="D26" s="282" t="s">
        <v>279</v>
      </c>
      <c r="E26" s="281" t="s">
        <v>279</v>
      </c>
      <c r="F26" s="283">
        <f>+F27</f>
        <v>0</v>
      </c>
      <c r="G26" s="282" t="s">
        <v>279</v>
      </c>
      <c r="H26" s="284"/>
      <c r="I26" s="282">
        <f>+I27</f>
        <v>-9318361.7300000004</v>
      </c>
      <c r="J26" s="275">
        <f t="shared" si="0"/>
        <v>-9318361.7300000004</v>
      </c>
      <c r="K26" s="285">
        <v>0</v>
      </c>
    </row>
    <row r="27" spans="2:11" s="127" customFormat="1" ht="24" customHeight="1" thickBot="1">
      <c r="B27" s="286" t="s">
        <v>755</v>
      </c>
      <c r="C27" s="287">
        <f>+'BALANCE GRAL 31_12_21'!G62</f>
        <v>0</v>
      </c>
      <c r="D27" s="288">
        <f>+'BALANCE GRAL 31_12_21'!G61</f>
        <v>3386000000</v>
      </c>
      <c r="E27" s="289">
        <f>+'BALANCE GRAL 31_12_21'!G65</f>
        <v>0</v>
      </c>
      <c r="F27" s="288">
        <f>+'BALANCE GRAL 31_12_21'!G67</f>
        <v>0</v>
      </c>
      <c r="G27" s="290">
        <f>+'BALANCE GRAL 31_12_21'!G66</f>
        <v>0</v>
      </c>
      <c r="H27" s="287">
        <f>+'BALANCE GRAL 31_12_21'!G72</f>
        <v>0</v>
      </c>
      <c r="I27" s="288">
        <f>+'BALANCE GRAL 31_12_21'!G73</f>
        <v>-9318361.7300000004</v>
      </c>
      <c r="J27" s="291">
        <f>SUM(C27:I27)</f>
        <v>3376681638.27</v>
      </c>
      <c r="K27" s="292">
        <v>0</v>
      </c>
    </row>
    <row r="28" spans="2:11" s="127" customFormat="1" ht="24" customHeight="1" thickBot="1">
      <c r="B28" s="293" t="s">
        <v>756</v>
      </c>
      <c r="C28" s="294">
        <v>0</v>
      </c>
      <c r="D28" s="294">
        <v>0</v>
      </c>
      <c r="E28" s="294">
        <v>0</v>
      </c>
      <c r="F28" s="294">
        <v>0</v>
      </c>
      <c r="G28" s="294">
        <v>0</v>
      </c>
      <c r="H28" s="294">
        <v>0</v>
      </c>
      <c r="I28" s="294">
        <v>0</v>
      </c>
      <c r="J28" s="295">
        <v>0</v>
      </c>
      <c r="K28" s="296">
        <v>0</v>
      </c>
    </row>
    <row r="30" spans="2:11" hidden="1">
      <c r="D30" s="44">
        <f>SUM(D11:D26)</f>
        <v>3386000000</v>
      </c>
      <c r="E30" s="44">
        <f t="shared" ref="E30:J30" si="1">SUM(E11:E26)</f>
        <v>0</v>
      </c>
      <c r="F30" s="44">
        <f t="shared" si="1"/>
        <v>0</v>
      </c>
      <c r="G30" s="44">
        <f t="shared" si="1"/>
        <v>0</v>
      </c>
      <c r="H30" s="44">
        <f t="shared" si="1"/>
        <v>0</v>
      </c>
      <c r="I30" s="44">
        <f t="shared" si="1"/>
        <v>-9318361.7300000004</v>
      </c>
      <c r="J30" s="44">
        <f t="shared" si="1"/>
        <v>3376681638.27</v>
      </c>
      <c r="K30" s="60">
        <f>+J27-'BALANCE GRAL 31_12_21'!G75</f>
        <v>0</v>
      </c>
    </row>
    <row r="31" spans="2:11" hidden="1"/>
    <row r="32" spans="2:11" hidden="1">
      <c r="C32" s="60">
        <f t="shared" ref="C32:I32" si="2">+C30-C27</f>
        <v>0</v>
      </c>
      <c r="D32" s="60">
        <f t="shared" si="2"/>
        <v>0</v>
      </c>
      <c r="E32" s="60">
        <f t="shared" si="2"/>
        <v>0</v>
      </c>
      <c r="F32" s="60">
        <f t="shared" si="2"/>
        <v>0</v>
      </c>
      <c r="G32" s="60">
        <f t="shared" si="2"/>
        <v>0</v>
      </c>
      <c r="H32" s="60">
        <f t="shared" si="2"/>
        <v>0</v>
      </c>
      <c r="I32" s="60">
        <f t="shared" si="2"/>
        <v>0</v>
      </c>
      <c r="J32" s="60">
        <f>+J30-J27</f>
        <v>0</v>
      </c>
    </row>
    <row r="33" spans="2:11">
      <c r="J33" s="60">
        <f>+J27-'BALANCE GRAL 31_12_21'!G75</f>
        <v>0</v>
      </c>
    </row>
    <row r="34" spans="2:11">
      <c r="B34" s="511" t="s">
        <v>838</v>
      </c>
      <c r="C34" s="511"/>
      <c r="D34" s="511"/>
      <c r="E34" s="511"/>
      <c r="F34" s="511"/>
      <c r="G34" s="511"/>
      <c r="H34" s="511"/>
      <c r="I34" s="511"/>
      <c r="J34" s="511"/>
      <c r="K34" s="511"/>
    </row>
  </sheetData>
  <sheetProtection algorithmName="SHA-512" hashValue="g6HGYUeLcWoc+4i0PH8eS5LKhXgiUz0Y0kisY21d6t6IyweOjoIf4YR1UMjFKCRcVcc7RxNcYD++o6Cjqffh1g==" saltValue="8ynNX/S6+8ALlbhGdFlWpQ==" spinCount="100000" sheet="1" objects="1" scenarios="1"/>
  <mergeCells count="9">
    <mergeCell ref="B34:K34"/>
    <mergeCell ref="B3:K3"/>
    <mergeCell ref="C8:D8"/>
    <mergeCell ref="E8:G8"/>
    <mergeCell ref="H8:I8"/>
    <mergeCell ref="J8:K8"/>
    <mergeCell ref="B4:K4"/>
    <mergeCell ref="B5:K5"/>
    <mergeCell ref="B6:K6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>
    <tabColor rgb="FF002060"/>
  </sheetPr>
  <dimension ref="C1:F56"/>
  <sheetViews>
    <sheetView showGridLines="0" topLeftCell="A41" zoomScale="143" workbookViewId="0">
      <selection activeCell="J12" sqref="J12:J16"/>
    </sheetView>
  </sheetViews>
  <sheetFormatPr baseColWidth="10" defaultColWidth="9.109375" defaultRowHeight="12"/>
  <cols>
    <col min="1" max="3" width="2.5546875" style="30" customWidth="1"/>
    <col min="4" max="4" width="74.44140625" style="30" customWidth="1"/>
    <col min="5" max="257" width="11.44140625" style="30" customWidth="1"/>
    <col min="258" max="16384" width="9.109375" style="30"/>
  </cols>
  <sheetData>
    <row r="1" spans="3:6" ht="55.05" customHeight="1"/>
    <row r="3" spans="3:6">
      <c r="D3" s="188" t="s">
        <v>705</v>
      </c>
    </row>
    <row r="4" spans="3:6">
      <c r="C4" s="188"/>
      <c r="D4" s="31"/>
    </row>
    <row r="5" spans="3:6">
      <c r="C5" s="31"/>
      <c r="D5" s="188" t="s">
        <v>284</v>
      </c>
      <c r="E5" s="31"/>
      <c r="F5" s="31"/>
    </row>
    <row r="6" spans="3:6">
      <c r="C6" s="31"/>
      <c r="D6" s="31"/>
    </row>
    <row r="7" spans="3:6" ht="48">
      <c r="C7" s="31"/>
      <c r="D7" s="257" t="s">
        <v>839</v>
      </c>
    </row>
    <row r="8" spans="3:6">
      <c r="C8" s="33"/>
      <c r="D8" s="33"/>
    </row>
    <row r="9" spans="3:6">
      <c r="C9" s="33"/>
      <c r="D9" s="31" t="s">
        <v>285</v>
      </c>
      <c r="E9" s="31"/>
      <c r="F9" s="31"/>
    </row>
    <row r="10" spans="3:6">
      <c r="C10" s="31"/>
      <c r="D10" s="33"/>
    </row>
    <row r="11" spans="3:6">
      <c r="C11" s="33"/>
      <c r="D11" s="32" t="s">
        <v>529</v>
      </c>
    </row>
    <row r="12" spans="3:6">
      <c r="C12" s="32"/>
      <c r="D12" s="32"/>
    </row>
    <row r="13" spans="3:6" ht="60">
      <c r="C13" s="32"/>
      <c r="D13" s="32" t="s">
        <v>791</v>
      </c>
    </row>
    <row r="14" spans="3:6">
      <c r="C14" s="32"/>
      <c r="D14" s="33"/>
    </row>
    <row r="15" spans="3:6" ht="36">
      <c r="C15" s="33"/>
      <c r="D15" s="33" t="s">
        <v>792</v>
      </c>
    </row>
    <row r="16" spans="3:6">
      <c r="C16" s="33"/>
      <c r="D16" s="33"/>
    </row>
    <row r="17" spans="3:6">
      <c r="C17" s="33"/>
      <c r="D17" s="33" t="s">
        <v>286</v>
      </c>
      <c r="F17" s="33"/>
    </row>
    <row r="18" spans="3:6" ht="24">
      <c r="D18" s="33" t="s">
        <v>287</v>
      </c>
    </row>
    <row r="19" spans="3:6" ht="24">
      <c r="C19" s="33"/>
      <c r="D19" s="33" t="s">
        <v>288</v>
      </c>
    </row>
    <row r="20" spans="3:6">
      <c r="C20" s="33"/>
      <c r="D20" s="33" t="s">
        <v>289</v>
      </c>
    </row>
    <row r="21" spans="3:6">
      <c r="C21" s="33"/>
      <c r="D21" s="33" t="s">
        <v>290</v>
      </c>
    </row>
    <row r="22" spans="3:6">
      <c r="C22" s="33"/>
      <c r="D22" s="33" t="s">
        <v>291</v>
      </c>
    </row>
    <row r="23" spans="3:6">
      <c r="C23" s="33"/>
      <c r="D23" s="33" t="s">
        <v>292</v>
      </c>
    </row>
    <row r="24" spans="3:6" ht="24">
      <c r="C24" s="33"/>
      <c r="D24" s="33" t="s">
        <v>293</v>
      </c>
    </row>
    <row r="25" spans="3:6" ht="24">
      <c r="C25" s="33"/>
      <c r="D25" s="33" t="s">
        <v>294</v>
      </c>
    </row>
    <row r="26" spans="3:6" ht="24">
      <c r="C26" s="33"/>
      <c r="D26" s="33" t="s">
        <v>295</v>
      </c>
    </row>
    <row r="27" spans="3:6" ht="36">
      <c r="C27" s="33"/>
      <c r="D27" s="33" t="s">
        <v>296</v>
      </c>
    </row>
    <row r="28" spans="3:6">
      <c r="C28" s="33"/>
      <c r="D28" s="32"/>
    </row>
    <row r="29" spans="3:6">
      <c r="C29" s="32"/>
      <c r="D29" s="32" t="s">
        <v>530</v>
      </c>
    </row>
    <row r="30" spans="3:6">
      <c r="C30" s="32"/>
      <c r="D30" s="258"/>
    </row>
    <row r="31" spans="3:6" ht="24">
      <c r="C31" s="258"/>
      <c r="D31" s="33" t="s">
        <v>788</v>
      </c>
    </row>
    <row r="32" spans="3:6">
      <c r="C32" s="33"/>
      <c r="D32" s="33"/>
    </row>
    <row r="33" spans="3:6">
      <c r="C33" s="33"/>
      <c r="D33" s="31" t="s">
        <v>297</v>
      </c>
      <c r="E33" s="31"/>
      <c r="F33" s="31"/>
    </row>
    <row r="34" spans="3:6">
      <c r="C34" s="31"/>
      <c r="D34" s="33"/>
    </row>
    <row r="35" spans="3:6">
      <c r="C35" s="33"/>
      <c r="D35" s="32" t="s">
        <v>298</v>
      </c>
    </row>
    <row r="36" spans="3:6" ht="24">
      <c r="C36" s="32"/>
      <c r="D36" s="33" t="s">
        <v>789</v>
      </c>
    </row>
    <row r="37" spans="3:6">
      <c r="C37" s="33"/>
      <c r="D37" s="33"/>
    </row>
    <row r="38" spans="3:6">
      <c r="C38" s="33"/>
      <c r="D38" s="32" t="s">
        <v>299</v>
      </c>
    </row>
    <row r="39" spans="3:6" ht="24">
      <c r="C39" s="32"/>
      <c r="D39" s="33" t="s">
        <v>790</v>
      </c>
    </row>
    <row r="40" spans="3:6">
      <c r="C40" s="33"/>
      <c r="D40" s="33"/>
    </row>
    <row r="41" spans="3:6">
      <c r="C41" s="33"/>
      <c r="D41" s="32" t="s">
        <v>300</v>
      </c>
    </row>
    <row r="42" spans="3:6">
      <c r="C42" s="32"/>
      <c r="D42" s="33" t="s">
        <v>301</v>
      </c>
    </row>
    <row r="43" spans="3:6">
      <c r="C43" s="33"/>
      <c r="D43" s="32"/>
    </row>
    <row r="44" spans="3:6">
      <c r="C44" s="32"/>
      <c r="D44" s="32" t="s">
        <v>531</v>
      </c>
    </row>
    <row r="45" spans="3:6">
      <c r="C45" s="32"/>
      <c r="D45" s="33" t="s">
        <v>542</v>
      </c>
    </row>
    <row r="46" spans="3:6">
      <c r="C46" s="33"/>
      <c r="D46" s="33" t="s">
        <v>302</v>
      </c>
    </row>
    <row r="47" spans="3:6">
      <c r="C47" s="33"/>
      <c r="D47" s="33"/>
    </row>
    <row r="48" spans="3:6">
      <c r="C48" s="33"/>
      <c r="D48" s="32" t="s">
        <v>303</v>
      </c>
    </row>
    <row r="49" spans="3:6" ht="36">
      <c r="C49" s="32"/>
      <c r="D49" s="33" t="s">
        <v>304</v>
      </c>
    </row>
    <row r="50" spans="3:6">
      <c r="C50" s="33"/>
      <c r="D50" s="33"/>
    </row>
    <row r="51" spans="3:6">
      <c r="C51" s="33"/>
      <c r="D51" s="32" t="s">
        <v>305</v>
      </c>
    </row>
    <row r="52" spans="3:6" ht="24">
      <c r="C52" s="32"/>
      <c r="D52" s="33" t="s">
        <v>306</v>
      </c>
    </row>
    <row r="53" spans="3:6">
      <c r="C53" s="33"/>
      <c r="D53" s="31"/>
    </row>
    <row r="54" spans="3:6">
      <c r="C54" s="31"/>
      <c r="D54" s="31" t="s">
        <v>307</v>
      </c>
      <c r="E54" s="31"/>
      <c r="F54" s="31"/>
    </row>
    <row r="55" spans="3:6">
      <c r="C55" s="31"/>
      <c r="D55" s="91" t="s">
        <v>308</v>
      </c>
    </row>
    <row r="56" spans="3:6">
      <c r="C56" s="91"/>
    </row>
  </sheetData>
  <sheetProtection algorithmName="SHA-512" hashValue="Vyx8KyrPiujTRqJyKn4Ue/Xik+xcTrPNGBcLY8SFdk9tK4IOBGdwYoG5qiu6AHXINHUFjUhH3+jXJBs24pPtoQ==" saltValue="q1gEFwpU8oaygffe+2CxAw==" spinCount="100000" sheet="1" objects="1" scenarios="1"/>
  <pageMargins left="0.7" right="0.7" top="0.75" bottom="0.75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8">
    <tabColor rgb="FF002060"/>
  </sheetPr>
  <dimension ref="C1:L99"/>
  <sheetViews>
    <sheetView showGridLines="0" topLeftCell="A82" zoomScaleNormal="100" workbookViewId="0">
      <selection activeCell="B64" sqref="B64"/>
    </sheetView>
  </sheetViews>
  <sheetFormatPr baseColWidth="10" defaultColWidth="11.44140625" defaultRowHeight="12"/>
  <cols>
    <col min="1" max="1" width="3" style="30" customWidth="1"/>
    <col min="2" max="2" width="5.44140625" style="30" customWidth="1"/>
    <col min="3" max="3" width="47.44140625" style="30" bestFit="1" customWidth="1"/>
    <col min="4" max="4" width="11.88671875" style="30" bestFit="1" customWidth="1"/>
    <col min="5" max="5" width="15.44140625" style="30" bestFit="1" customWidth="1"/>
    <col min="6" max="6" width="9.88671875" style="30" bestFit="1" customWidth="1"/>
    <col min="7" max="7" width="13.44140625" style="30" customWidth="1"/>
    <col min="8" max="8" width="13.109375" style="30" bestFit="1" customWidth="1"/>
    <col min="9" max="9" width="12.44140625" style="30" customWidth="1"/>
    <col min="10" max="10" width="13.88671875" style="30" bestFit="1" customWidth="1"/>
    <col min="11" max="11" width="13.88671875" style="30" customWidth="1"/>
    <col min="12" max="12" width="14.109375" style="30" bestFit="1" customWidth="1"/>
    <col min="13" max="16384" width="11.44140625" style="30"/>
  </cols>
  <sheetData>
    <row r="1" spans="3:11">
      <c r="C1" s="29"/>
    </row>
    <row r="3" spans="3:11">
      <c r="C3" s="31" t="s">
        <v>309</v>
      </c>
      <c r="D3" s="31"/>
    </row>
    <row r="4" spans="3:11">
      <c r="C4" s="31"/>
      <c r="D4" s="31"/>
    </row>
    <row r="5" spans="3:11" ht="18.75" customHeight="1">
      <c r="C5" s="32" t="s">
        <v>517</v>
      </c>
    </row>
    <row r="6" spans="3:11">
      <c r="C6" s="33"/>
    </row>
    <row r="7" spans="3:11">
      <c r="C7" s="34" t="s">
        <v>310</v>
      </c>
      <c r="D7" s="35">
        <v>44561</v>
      </c>
      <c r="E7" s="35">
        <v>44196</v>
      </c>
    </row>
    <row r="8" spans="3:11">
      <c r="C8" s="36" t="s">
        <v>311</v>
      </c>
      <c r="D8" s="37">
        <v>6870.81</v>
      </c>
      <c r="E8" s="37">
        <v>0</v>
      </c>
    </row>
    <row r="9" spans="3:11">
      <c r="C9" s="38" t="s">
        <v>312</v>
      </c>
      <c r="D9" s="37">
        <v>6887.4</v>
      </c>
      <c r="E9" s="37">
        <v>0</v>
      </c>
    </row>
    <row r="11" spans="3:11">
      <c r="C11" s="32" t="s">
        <v>518</v>
      </c>
    </row>
    <row r="12" spans="3:11">
      <c r="C12" s="32"/>
    </row>
    <row r="13" spans="3:11">
      <c r="C13" s="39" t="s">
        <v>313</v>
      </c>
    </row>
    <row r="16" spans="3:11" ht="48">
      <c r="C16" s="34" t="s">
        <v>314</v>
      </c>
      <c r="D16" s="40" t="s">
        <v>315</v>
      </c>
      <c r="E16" s="40" t="s">
        <v>316</v>
      </c>
      <c r="F16" s="40" t="s">
        <v>793</v>
      </c>
      <c r="G16" s="40" t="s">
        <v>658</v>
      </c>
      <c r="H16" s="40" t="s">
        <v>315</v>
      </c>
      <c r="I16" s="40" t="s">
        <v>316</v>
      </c>
      <c r="J16" s="40" t="s">
        <v>794</v>
      </c>
      <c r="K16" s="40" t="s">
        <v>659</v>
      </c>
    </row>
    <row r="17" spans="3:12">
      <c r="C17" s="41" t="s">
        <v>59</v>
      </c>
      <c r="D17" s="42"/>
      <c r="E17" s="42"/>
      <c r="F17" s="42"/>
      <c r="G17" s="42"/>
      <c r="H17" s="42"/>
      <c r="I17" s="42"/>
      <c r="J17" s="42"/>
      <c r="K17" s="42"/>
    </row>
    <row r="18" spans="3:12">
      <c r="C18" s="41" t="s">
        <v>317</v>
      </c>
      <c r="D18" s="42"/>
      <c r="E18" s="42"/>
      <c r="F18" s="42"/>
      <c r="G18" s="42"/>
      <c r="H18" s="42"/>
      <c r="I18" s="42"/>
      <c r="J18" s="42"/>
      <c r="K18" s="42"/>
    </row>
    <row r="19" spans="3:12">
      <c r="C19" s="41" t="s">
        <v>318</v>
      </c>
      <c r="D19" s="42"/>
      <c r="E19" s="43"/>
      <c r="F19" s="42"/>
      <c r="G19" s="42"/>
      <c r="H19" s="42"/>
      <c r="I19" s="43"/>
      <c r="J19" s="42"/>
      <c r="K19" s="42"/>
      <c r="L19" s="44"/>
    </row>
    <row r="20" spans="3:12">
      <c r="C20" s="42" t="s">
        <v>65</v>
      </c>
      <c r="D20" s="45" t="s">
        <v>319</v>
      </c>
      <c r="E20" s="46">
        <v>0</v>
      </c>
      <c r="F20" s="47">
        <f>+D8</f>
        <v>6870.81</v>
      </c>
      <c r="G20" s="47">
        <v>0</v>
      </c>
      <c r="H20" s="45" t="s">
        <v>319</v>
      </c>
      <c r="I20" s="46">
        <v>0</v>
      </c>
      <c r="J20" s="47">
        <v>6891.96</v>
      </c>
      <c r="K20" s="47">
        <v>0</v>
      </c>
    </row>
    <row r="21" spans="3:12">
      <c r="C21" s="42" t="s">
        <v>68</v>
      </c>
      <c r="D21" s="45" t="s">
        <v>319</v>
      </c>
      <c r="E21" s="46">
        <v>849.16261689999999</v>
      </c>
      <c r="F21" s="47">
        <f>+F20</f>
        <v>6870.81</v>
      </c>
      <c r="G21" s="47">
        <f>+E21*F21</f>
        <v>5834434.9998226892</v>
      </c>
      <c r="H21" s="45" t="s">
        <v>319</v>
      </c>
      <c r="I21" s="46">
        <v>0</v>
      </c>
      <c r="J21" s="47">
        <v>6891.96</v>
      </c>
      <c r="K21" s="47">
        <v>0</v>
      </c>
    </row>
    <row r="22" spans="3:12">
      <c r="C22" s="49" t="s">
        <v>526</v>
      </c>
      <c r="D22" s="50"/>
      <c r="E22" s="46"/>
      <c r="F22" s="47">
        <f t="shared" ref="F22:F57" si="0">+F21</f>
        <v>6870.81</v>
      </c>
      <c r="G22" s="47"/>
      <c r="H22" s="50"/>
      <c r="I22" s="46"/>
      <c r="J22" s="47">
        <v>6891.96</v>
      </c>
      <c r="K22" s="47"/>
    </row>
    <row r="23" spans="3:12">
      <c r="C23" s="50" t="s">
        <v>331</v>
      </c>
      <c r="D23" s="51" t="s">
        <v>319</v>
      </c>
      <c r="E23" s="46">
        <v>0</v>
      </c>
      <c r="F23" s="47">
        <f t="shared" si="0"/>
        <v>6870.81</v>
      </c>
      <c r="G23" s="47">
        <v>0</v>
      </c>
      <c r="H23" s="51" t="s">
        <v>319</v>
      </c>
      <c r="I23" s="46">
        <v>0</v>
      </c>
      <c r="J23" s="47">
        <v>6891.96</v>
      </c>
      <c r="K23" s="47">
        <v>0</v>
      </c>
    </row>
    <row r="24" spans="3:12">
      <c r="C24" s="50" t="s">
        <v>332</v>
      </c>
      <c r="D24" s="51" t="s">
        <v>319</v>
      </c>
      <c r="E24" s="46">
        <v>0</v>
      </c>
      <c r="F24" s="47">
        <f t="shared" si="0"/>
        <v>6870.81</v>
      </c>
      <c r="G24" s="47">
        <v>0</v>
      </c>
      <c r="H24" s="51" t="s">
        <v>319</v>
      </c>
      <c r="I24" s="186">
        <v>0</v>
      </c>
      <c r="J24" s="47">
        <v>6891.96</v>
      </c>
      <c r="K24" s="47">
        <v>0</v>
      </c>
    </row>
    <row r="25" spans="3:12">
      <c r="C25" s="50" t="s">
        <v>333</v>
      </c>
      <c r="D25" s="51" t="s">
        <v>319</v>
      </c>
      <c r="E25" s="46"/>
      <c r="F25" s="47">
        <f t="shared" si="0"/>
        <v>6870.81</v>
      </c>
      <c r="G25" s="47"/>
      <c r="H25" s="51" t="s">
        <v>319</v>
      </c>
      <c r="I25" s="46"/>
      <c r="J25" s="47">
        <v>6891.96</v>
      </c>
      <c r="K25" s="47"/>
    </row>
    <row r="26" spans="3:12">
      <c r="C26" s="42"/>
      <c r="D26" s="45"/>
      <c r="E26" s="46"/>
      <c r="F26" s="47">
        <f t="shared" si="0"/>
        <v>6870.81</v>
      </c>
      <c r="G26" s="47"/>
      <c r="H26" s="45"/>
      <c r="I26" s="46"/>
      <c r="J26" s="47"/>
      <c r="K26" s="47"/>
    </row>
    <row r="27" spans="3:12">
      <c r="C27" s="41" t="s">
        <v>122</v>
      </c>
      <c r="D27" s="42"/>
      <c r="E27" s="46"/>
      <c r="F27" s="47">
        <f t="shared" si="0"/>
        <v>6870.81</v>
      </c>
      <c r="G27" s="47"/>
      <c r="H27" s="42"/>
      <c r="I27" s="46"/>
      <c r="J27" s="47">
        <v>6891.96</v>
      </c>
      <c r="K27" s="47"/>
    </row>
    <row r="28" spans="3:12">
      <c r="C28" s="42" t="s">
        <v>80</v>
      </c>
      <c r="D28" s="45" t="s">
        <v>319</v>
      </c>
      <c r="E28" s="46">
        <v>0</v>
      </c>
      <c r="F28" s="47">
        <f t="shared" si="0"/>
        <v>6870.81</v>
      </c>
      <c r="G28" s="47">
        <v>0</v>
      </c>
      <c r="H28" s="45" t="s">
        <v>319</v>
      </c>
      <c r="I28" s="46">
        <v>0</v>
      </c>
      <c r="J28" s="47">
        <v>6891.96</v>
      </c>
      <c r="K28" s="47">
        <v>0</v>
      </c>
    </row>
    <row r="29" spans="3:12">
      <c r="C29" s="42" t="s">
        <v>320</v>
      </c>
      <c r="D29" s="45" t="s">
        <v>319</v>
      </c>
      <c r="E29" s="46">
        <v>0</v>
      </c>
      <c r="F29" s="47">
        <f t="shared" si="0"/>
        <v>6870.81</v>
      </c>
      <c r="G29" s="47">
        <v>0</v>
      </c>
      <c r="H29" s="45" t="s">
        <v>319</v>
      </c>
      <c r="I29" s="46">
        <v>0</v>
      </c>
      <c r="J29" s="47">
        <v>6891.96</v>
      </c>
      <c r="K29" s="47">
        <v>0</v>
      </c>
    </row>
    <row r="30" spans="3:12">
      <c r="C30" s="42" t="s">
        <v>321</v>
      </c>
      <c r="D30" s="45" t="s">
        <v>319</v>
      </c>
      <c r="E30" s="46">
        <v>0</v>
      </c>
      <c r="F30" s="47">
        <f t="shared" si="0"/>
        <v>6870.81</v>
      </c>
      <c r="G30" s="47">
        <v>0</v>
      </c>
      <c r="H30" s="45" t="s">
        <v>319</v>
      </c>
      <c r="I30" s="46">
        <v>0</v>
      </c>
      <c r="J30" s="47">
        <v>6891.96</v>
      </c>
      <c r="K30" s="47">
        <v>0</v>
      </c>
    </row>
    <row r="31" spans="3:12">
      <c r="C31" s="42" t="s">
        <v>322</v>
      </c>
      <c r="D31" s="45" t="s">
        <v>319</v>
      </c>
      <c r="E31" s="46">
        <v>0</v>
      </c>
      <c r="F31" s="47">
        <f t="shared" si="0"/>
        <v>6870.81</v>
      </c>
      <c r="G31" s="47">
        <v>0</v>
      </c>
      <c r="H31" s="45" t="s">
        <v>319</v>
      </c>
      <c r="I31" s="46">
        <v>0</v>
      </c>
      <c r="J31" s="47">
        <v>6891.96</v>
      </c>
      <c r="K31" s="47">
        <v>0</v>
      </c>
    </row>
    <row r="32" spans="3:12">
      <c r="C32" s="42" t="s">
        <v>88</v>
      </c>
      <c r="D32" s="45" t="s">
        <v>319</v>
      </c>
      <c r="E32" s="46">
        <v>0</v>
      </c>
      <c r="F32" s="47">
        <f t="shared" si="0"/>
        <v>6870.81</v>
      </c>
      <c r="G32" s="47">
        <v>0</v>
      </c>
      <c r="H32" s="45" t="s">
        <v>319</v>
      </c>
      <c r="I32" s="46">
        <v>0</v>
      </c>
      <c r="J32" s="47">
        <v>6891.96</v>
      </c>
      <c r="K32" s="47">
        <v>0</v>
      </c>
    </row>
    <row r="33" spans="3:11">
      <c r="C33" s="42" t="s">
        <v>323</v>
      </c>
      <c r="D33" s="45" t="s">
        <v>319</v>
      </c>
      <c r="E33" s="46">
        <v>0</v>
      </c>
      <c r="F33" s="47">
        <f t="shared" si="0"/>
        <v>6870.81</v>
      </c>
      <c r="G33" s="47">
        <v>0</v>
      </c>
      <c r="H33" s="45" t="s">
        <v>319</v>
      </c>
      <c r="I33" s="46">
        <v>0</v>
      </c>
      <c r="J33" s="47">
        <v>6891.96</v>
      </c>
      <c r="K33" s="47">
        <v>0</v>
      </c>
    </row>
    <row r="34" spans="3:11">
      <c r="C34" s="41" t="s">
        <v>324</v>
      </c>
      <c r="D34" s="42"/>
      <c r="E34" s="46"/>
      <c r="F34" s="47">
        <f t="shared" si="0"/>
        <v>6870.81</v>
      </c>
      <c r="G34" s="47"/>
      <c r="H34" s="42"/>
      <c r="I34" s="46"/>
      <c r="J34" s="47">
        <v>6891.96</v>
      </c>
      <c r="K34" s="47"/>
    </row>
    <row r="35" spans="3:11">
      <c r="C35" s="42" t="s">
        <v>325</v>
      </c>
      <c r="D35" s="45" t="s">
        <v>319</v>
      </c>
      <c r="E35" s="46">
        <v>0</v>
      </c>
      <c r="F35" s="47">
        <f t="shared" si="0"/>
        <v>6870.81</v>
      </c>
      <c r="G35" s="47">
        <v>0</v>
      </c>
      <c r="H35" s="45" t="s">
        <v>319</v>
      </c>
      <c r="I35" s="46">
        <v>0</v>
      </c>
      <c r="J35" s="47">
        <v>6891.96</v>
      </c>
      <c r="K35" s="47">
        <v>0</v>
      </c>
    </row>
    <row r="36" spans="3:11">
      <c r="C36" s="42" t="s">
        <v>326</v>
      </c>
      <c r="D36" s="45" t="s">
        <v>319</v>
      </c>
      <c r="E36" s="46">
        <v>0</v>
      </c>
      <c r="F36" s="47">
        <f t="shared" si="0"/>
        <v>6870.81</v>
      </c>
      <c r="G36" s="47">
        <v>0</v>
      </c>
      <c r="H36" s="45" t="s">
        <v>319</v>
      </c>
      <c r="I36" s="46">
        <v>0</v>
      </c>
      <c r="J36" s="47">
        <v>6891.96</v>
      </c>
      <c r="K36" s="47">
        <v>0</v>
      </c>
    </row>
    <row r="37" spans="3:11">
      <c r="C37" s="41" t="s">
        <v>95</v>
      </c>
      <c r="D37" s="42"/>
      <c r="E37" s="46"/>
      <c r="F37" s="47">
        <f t="shared" si="0"/>
        <v>6870.81</v>
      </c>
      <c r="G37" s="47"/>
      <c r="H37" s="42"/>
      <c r="I37" s="46"/>
      <c r="J37" s="47">
        <v>6891.96</v>
      </c>
      <c r="K37" s="47"/>
    </row>
    <row r="38" spans="3:11">
      <c r="C38" s="42" t="s">
        <v>327</v>
      </c>
      <c r="D38" s="45" t="s">
        <v>319</v>
      </c>
      <c r="E38" s="46">
        <v>0</v>
      </c>
      <c r="F38" s="47">
        <f t="shared" si="0"/>
        <v>6870.81</v>
      </c>
      <c r="G38" s="47">
        <v>0</v>
      </c>
      <c r="H38" s="45" t="s">
        <v>319</v>
      </c>
      <c r="I38" s="46">
        <v>0</v>
      </c>
      <c r="J38" s="47">
        <v>6891.96</v>
      </c>
      <c r="K38" s="47">
        <v>0</v>
      </c>
    </row>
    <row r="39" spans="3:11">
      <c r="C39" s="42" t="s">
        <v>328</v>
      </c>
      <c r="D39" s="45" t="s">
        <v>319</v>
      </c>
      <c r="E39" s="46">
        <v>0</v>
      </c>
      <c r="F39" s="47">
        <f t="shared" si="0"/>
        <v>6870.81</v>
      </c>
      <c r="G39" s="47">
        <v>0</v>
      </c>
      <c r="H39" s="45" t="s">
        <v>319</v>
      </c>
      <c r="I39" s="46">
        <v>0</v>
      </c>
      <c r="J39" s="47">
        <v>6891.96</v>
      </c>
      <c r="K39" s="47">
        <v>0</v>
      </c>
    </row>
    <row r="40" spans="3:11">
      <c r="C40" s="48" t="s">
        <v>106</v>
      </c>
      <c r="D40" s="45"/>
      <c r="E40" s="46"/>
      <c r="F40" s="47">
        <f t="shared" si="0"/>
        <v>6870.81</v>
      </c>
      <c r="G40" s="47"/>
      <c r="H40" s="45"/>
      <c r="I40" s="46"/>
      <c r="J40" s="47">
        <v>6891.96</v>
      </c>
      <c r="K40" s="47"/>
    </row>
    <row r="41" spans="3:11">
      <c r="C41" s="49" t="s">
        <v>122</v>
      </c>
      <c r="D41" s="50"/>
      <c r="E41" s="46"/>
      <c r="F41" s="47">
        <f t="shared" si="0"/>
        <v>6870.81</v>
      </c>
      <c r="G41" s="47"/>
      <c r="H41" s="50"/>
      <c r="I41" s="46"/>
      <c r="J41" s="47">
        <v>6891.96</v>
      </c>
      <c r="K41" s="47"/>
    </row>
    <row r="42" spans="3:11" ht="14.25" customHeight="1">
      <c r="C42" s="50" t="s">
        <v>329</v>
      </c>
      <c r="D42" s="51" t="s">
        <v>319</v>
      </c>
      <c r="E42" s="46">
        <v>0</v>
      </c>
      <c r="F42" s="47">
        <f t="shared" si="0"/>
        <v>6870.81</v>
      </c>
      <c r="G42" s="47">
        <v>0</v>
      </c>
      <c r="H42" s="51" t="s">
        <v>319</v>
      </c>
      <c r="I42" s="46">
        <v>0</v>
      </c>
      <c r="J42" s="47">
        <v>6891.96</v>
      </c>
      <c r="K42" s="47">
        <v>0</v>
      </c>
    </row>
    <row r="43" spans="3:11">
      <c r="C43" s="49" t="s">
        <v>330</v>
      </c>
      <c r="D43" s="50"/>
      <c r="E43" s="46"/>
      <c r="F43" s="47">
        <f t="shared" si="0"/>
        <v>6870.81</v>
      </c>
      <c r="G43" s="47"/>
      <c r="H43" s="50"/>
      <c r="I43" s="46"/>
      <c r="J43" s="47">
        <v>6891.96</v>
      </c>
      <c r="K43" s="47"/>
    </row>
    <row r="44" spans="3:11">
      <c r="C44" s="50" t="s">
        <v>331</v>
      </c>
      <c r="D44" s="51" t="s">
        <v>319</v>
      </c>
      <c r="E44" s="46">
        <v>0</v>
      </c>
      <c r="F44" s="47">
        <f t="shared" si="0"/>
        <v>6870.81</v>
      </c>
      <c r="G44" s="47">
        <v>0</v>
      </c>
      <c r="H44" s="51" t="s">
        <v>319</v>
      </c>
      <c r="I44" s="46">
        <v>0</v>
      </c>
      <c r="J44" s="47">
        <v>6891.96</v>
      </c>
      <c r="K44" s="47">
        <v>0</v>
      </c>
    </row>
    <row r="45" spans="3:11">
      <c r="C45" s="50" t="s">
        <v>332</v>
      </c>
      <c r="D45" s="51" t="s">
        <v>319</v>
      </c>
      <c r="E45" s="46">
        <v>0</v>
      </c>
      <c r="F45" s="47">
        <f t="shared" si="0"/>
        <v>6870.81</v>
      </c>
      <c r="G45" s="47">
        <v>0</v>
      </c>
      <c r="H45" s="51" t="s">
        <v>319</v>
      </c>
      <c r="I45" s="186">
        <v>0</v>
      </c>
      <c r="J45" s="47">
        <v>6891.96</v>
      </c>
      <c r="K45" s="47">
        <v>0</v>
      </c>
    </row>
    <row r="46" spans="3:11">
      <c r="C46" s="50" t="s">
        <v>333</v>
      </c>
      <c r="D46" s="51" t="s">
        <v>319</v>
      </c>
      <c r="E46" s="46"/>
      <c r="F46" s="47">
        <f t="shared" si="0"/>
        <v>6870.81</v>
      </c>
      <c r="G46" s="47"/>
      <c r="H46" s="51" t="s">
        <v>319</v>
      </c>
      <c r="I46" s="46"/>
      <c r="J46" s="47">
        <v>6891.96</v>
      </c>
      <c r="K46" s="47"/>
    </row>
    <row r="47" spans="3:11">
      <c r="C47" s="49" t="s">
        <v>334</v>
      </c>
      <c r="D47" s="50"/>
      <c r="E47" s="46"/>
      <c r="F47" s="47">
        <f t="shared" si="0"/>
        <v>6870.81</v>
      </c>
      <c r="G47" s="47"/>
      <c r="H47" s="50"/>
      <c r="I47" s="46"/>
      <c r="J47" s="47">
        <v>6891.96</v>
      </c>
      <c r="K47" s="47"/>
    </row>
    <row r="48" spans="3:11">
      <c r="C48" s="50" t="s">
        <v>335</v>
      </c>
      <c r="D48" s="51" t="s">
        <v>319</v>
      </c>
      <c r="E48" s="46">
        <v>0</v>
      </c>
      <c r="F48" s="47">
        <f t="shared" si="0"/>
        <v>6870.81</v>
      </c>
      <c r="G48" s="47">
        <v>0</v>
      </c>
      <c r="H48" s="51" t="s">
        <v>319</v>
      </c>
      <c r="I48" s="46">
        <v>0</v>
      </c>
      <c r="J48" s="47">
        <v>6891.96</v>
      </c>
      <c r="K48" s="47">
        <v>0</v>
      </c>
    </row>
    <row r="49" spans="3:11">
      <c r="C49" s="50" t="s">
        <v>336</v>
      </c>
      <c r="D49" s="51" t="s">
        <v>319</v>
      </c>
      <c r="E49" s="46">
        <v>0</v>
      </c>
      <c r="F49" s="47">
        <f t="shared" si="0"/>
        <v>6870.81</v>
      </c>
      <c r="G49" s="47">
        <v>0</v>
      </c>
      <c r="H49" s="51" t="s">
        <v>319</v>
      </c>
      <c r="I49" s="46">
        <v>0</v>
      </c>
      <c r="J49" s="47">
        <v>6891.96</v>
      </c>
      <c r="K49" s="47">
        <v>0</v>
      </c>
    </row>
    <row r="50" spans="3:11">
      <c r="C50" s="49" t="s">
        <v>337</v>
      </c>
      <c r="D50" s="50"/>
      <c r="E50" s="46"/>
      <c r="F50" s="47">
        <f t="shared" si="0"/>
        <v>6870.81</v>
      </c>
      <c r="G50" s="47"/>
      <c r="H50" s="50"/>
      <c r="I50" s="46"/>
      <c r="J50" s="47">
        <v>6891.96</v>
      </c>
      <c r="K50" s="47"/>
    </row>
    <row r="51" spans="3:11">
      <c r="C51" s="50" t="s">
        <v>141</v>
      </c>
      <c r="D51" s="51" t="s">
        <v>319</v>
      </c>
      <c r="E51" s="46">
        <v>0</v>
      </c>
      <c r="F51" s="47">
        <f t="shared" si="0"/>
        <v>6870.81</v>
      </c>
      <c r="G51" s="47">
        <v>0</v>
      </c>
      <c r="H51" s="51" t="s">
        <v>319</v>
      </c>
      <c r="I51" s="46">
        <v>0</v>
      </c>
      <c r="J51" s="47">
        <v>6891.96</v>
      </c>
      <c r="K51" s="47">
        <v>0</v>
      </c>
    </row>
    <row r="52" spans="3:11">
      <c r="C52" s="50" t="s">
        <v>142</v>
      </c>
      <c r="D52" s="51" t="s">
        <v>319</v>
      </c>
      <c r="E52" s="46">
        <v>0</v>
      </c>
      <c r="F52" s="47">
        <f t="shared" si="0"/>
        <v>6870.81</v>
      </c>
      <c r="G52" s="47">
        <v>0</v>
      </c>
      <c r="H52" s="51" t="s">
        <v>319</v>
      </c>
      <c r="I52" s="46">
        <v>0</v>
      </c>
      <c r="J52" s="47">
        <v>6891.96</v>
      </c>
      <c r="K52" s="47">
        <v>0</v>
      </c>
    </row>
    <row r="53" spans="3:11">
      <c r="C53" s="50" t="s">
        <v>144</v>
      </c>
      <c r="D53" s="51" t="s">
        <v>319</v>
      </c>
      <c r="E53" s="46">
        <v>0</v>
      </c>
      <c r="F53" s="47">
        <f t="shared" si="0"/>
        <v>6870.81</v>
      </c>
      <c r="G53" s="47">
        <v>0</v>
      </c>
      <c r="H53" s="51" t="s">
        <v>319</v>
      </c>
      <c r="I53" s="46">
        <v>0</v>
      </c>
      <c r="J53" s="47">
        <v>6891.96</v>
      </c>
      <c r="K53" s="47">
        <v>0</v>
      </c>
    </row>
    <row r="54" spans="3:11">
      <c r="C54" s="50" t="s">
        <v>338</v>
      </c>
      <c r="D54" s="51" t="s">
        <v>319</v>
      </c>
      <c r="E54" s="46">
        <v>0</v>
      </c>
      <c r="F54" s="47">
        <f t="shared" si="0"/>
        <v>6870.81</v>
      </c>
      <c r="G54" s="47">
        <v>0</v>
      </c>
      <c r="H54" s="51" t="s">
        <v>319</v>
      </c>
      <c r="I54" s="46">
        <v>0</v>
      </c>
      <c r="J54" s="47">
        <v>6891.96</v>
      </c>
      <c r="K54" s="47">
        <v>0</v>
      </c>
    </row>
    <row r="55" spans="3:11">
      <c r="C55" s="50" t="s">
        <v>146</v>
      </c>
      <c r="D55" s="51" t="s">
        <v>319</v>
      </c>
      <c r="E55" s="46">
        <v>0</v>
      </c>
      <c r="F55" s="47">
        <f t="shared" si="0"/>
        <v>6870.81</v>
      </c>
      <c r="G55" s="47">
        <v>0</v>
      </c>
      <c r="H55" s="51" t="s">
        <v>319</v>
      </c>
      <c r="I55" s="46">
        <v>0</v>
      </c>
      <c r="J55" s="47">
        <v>6891.96</v>
      </c>
      <c r="K55" s="47">
        <v>0</v>
      </c>
    </row>
    <row r="56" spans="3:11">
      <c r="C56" s="48" t="s">
        <v>95</v>
      </c>
      <c r="D56" s="52"/>
      <c r="E56" s="46"/>
      <c r="F56" s="47">
        <f t="shared" si="0"/>
        <v>6870.81</v>
      </c>
      <c r="G56" s="47"/>
      <c r="H56" s="52"/>
      <c r="I56" s="46"/>
      <c r="J56" s="47">
        <v>6891.96</v>
      </c>
      <c r="K56" s="47"/>
    </row>
    <row r="57" spans="3:11">
      <c r="C57" s="50" t="s">
        <v>339</v>
      </c>
      <c r="D57" s="51" t="s">
        <v>319</v>
      </c>
      <c r="E57" s="46">
        <v>0</v>
      </c>
      <c r="F57" s="47">
        <f t="shared" si="0"/>
        <v>6870.81</v>
      </c>
      <c r="G57" s="47">
        <v>0</v>
      </c>
      <c r="H57" s="51" t="s">
        <v>319</v>
      </c>
      <c r="I57" s="46">
        <v>0</v>
      </c>
      <c r="J57" s="47">
        <v>6891.96</v>
      </c>
      <c r="K57" s="47">
        <v>0</v>
      </c>
    </row>
    <row r="60" spans="3:11" ht="48">
      <c r="C60" s="34" t="s">
        <v>314</v>
      </c>
      <c r="D60" s="40" t="s">
        <v>315</v>
      </c>
      <c r="E60" s="40" t="s">
        <v>316</v>
      </c>
      <c r="F60" s="40" t="str">
        <f>+F16</f>
        <v>CAMBIO CIERRE PERIODO ACTUAL</v>
      </c>
      <c r="G60" s="40"/>
      <c r="H60" s="40" t="s">
        <v>315</v>
      </c>
      <c r="I60" s="40" t="s">
        <v>316</v>
      </c>
      <c r="J60" s="40" t="str">
        <f>+J16</f>
        <v>CAMBIO CIERRE PERIODO ANTERIOR</v>
      </c>
      <c r="K60" s="40" t="s">
        <v>659</v>
      </c>
    </row>
    <row r="61" spans="3:11">
      <c r="C61" s="48" t="s">
        <v>60</v>
      </c>
      <c r="D61" s="52"/>
      <c r="E61" s="52"/>
      <c r="F61" s="52"/>
      <c r="G61" s="52"/>
      <c r="H61" s="52"/>
      <c r="I61" s="52"/>
      <c r="J61" s="52"/>
      <c r="K61" s="52"/>
    </row>
    <row r="62" spans="3:11">
      <c r="C62" s="48" t="s">
        <v>62</v>
      </c>
      <c r="D62" s="52"/>
      <c r="E62" s="52"/>
      <c r="F62" s="52"/>
      <c r="G62" s="52"/>
      <c r="H62" s="52"/>
      <c r="I62" s="52"/>
      <c r="J62" s="52"/>
      <c r="K62" s="52"/>
    </row>
    <row r="63" spans="3:11">
      <c r="C63" s="41" t="s">
        <v>340</v>
      </c>
      <c r="D63" s="42"/>
      <c r="E63" s="43"/>
      <c r="F63" s="53"/>
      <c r="G63" s="53"/>
      <c r="H63" s="42"/>
      <c r="I63" s="43"/>
      <c r="J63" s="42"/>
      <c r="K63" s="42"/>
    </row>
    <row r="64" spans="3:11">
      <c r="C64" s="42" t="s">
        <v>341</v>
      </c>
      <c r="D64" s="45" t="s">
        <v>319</v>
      </c>
      <c r="E64" s="46">
        <v>0</v>
      </c>
      <c r="F64" s="47">
        <f>+D9</f>
        <v>6887.4</v>
      </c>
      <c r="G64" s="401">
        <f>+E64*F64</f>
        <v>0</v>
      </c>
      <c r="H64" s="45" t="s">
        <v>319</v>
      </c>
      <c r="I64" s="46">
        <v>0</v>
      </c>
      <c r="J64" s="47">
        <v>6941.65</v>
      </c>
      <c r="K64" s="46">
        <v>0</v>
      </c>
    </row>
    <row r="65" spans="3:11">
      <c r="C65" s="42" t="s">
        <v>342</v>
      </c>
      <c r="D65" s="45" t="s">
        <v>319</v>
      </c>
      <c r="E65" s="46">
        <v>0</v>
      </c>
      <c r="F65" s="47">
        <f>+F64</f>
        <v>6887.4</v>
      </c>
      <c r="G65" s="47">
        <v>0</v>
      </c>
      <c r="H65" s="45" t="s">
        <v>319</v>
      </c>
      <c r="I65" s="46">
        <v>0</v>
      </c>
      <c r="J65" s="47">
        <v>6941.65</v>
      </c>
      <c r="K65" s="46">
        <v>0</v>
      </c>
    </row>
    <row r="66" spans="3:11">
      <c r="C66" s="42" t="s">
        <v>343</v>
      </c>
      <c r="D66" s="45" t="s">
        <v>319</v>
      </c>
      <c r="E66" s="46">
        <v>0</v>
      </c>
      <c r="F66" s="47">
        <f t="shared" ref="F66:F86" si="1">+F65</f>
        <v>6887.4</v>
      </c>
      <c r="G66" s="47">
        <v>0</v>
      </c>
      <c r="H66" s="45" t="s">
        <v>319</v>
      </c>
      <c r="I66" s="46">
        <v>0</v>
      </c>
      <c r="J66" s="47">
        <v>6941.65</v>
      </c>
      <c r="K66" s="46">
        <v>0</v>
      </c>
    </row>
    <row r="67" spans="3:11">
      <c r="C67" s="42" t="s">
        <v>344</v>
      </c>
      <c r="D67" s="45" t="s">
        <v>319</v>
      </c>
      <c r="E67" s="46">
        <v>0</v>
      </c>
      <c r="F67" s="47">
        <f t="shared" si="1"/>
        <v>6887.4</v>
      </c>
      <c r="G67" s="47">
        <v>0</v>
      </c>
      <c r="H67" s="45" t="s">
        <v>319</v>
      </c>
      <c r="I67" s="46">
        <v>0</v>
      </c>
      <c r="J67" s="47">
        <v>6941.65</v>
      </c>
      <c r="K67" s="46">
        <v>0</v>
      </c>
    </row>
    <row r="68" spans="3:11">
      <c r="C68" s="41" t="s">
        <v>110</v>
      </c>
      <c r="D68" s="42"/>
      <c r="E68" s="46"/>
      <c r="F68" s="47">
        <f t="shared" si="1"/>
        <v>6887.4</v>
      </c>
      <c r="G68" s="47"/>
      <c r="H68" s="42"/>
      <c r="I68" s="46"/>
      <c r="J68" s="47">
        <v>6941.65</v>
      </c>
      <c r="K68" s="46"/>
    </row>
    <row r="69" spans="3:11">
      <c r="C69" s="42" t="s">
        <v>345</v>
      </c>
      <c r="D69" s="45" t="s">
        <v>319</v>
      </c>
      <c r="E69" s="46">
        <v>0</v>
      </c>
      <c r="F69" s="47">
        <f t="shared" si="1"/>
        <v>6887.4</v>
      </c>
      <c r="G69" s="47">
        <v>0</v>
      </c>
      <c r="H69" s="45" t="s">
        <v>319</v>
      </c>
      <c r="I69" s="46">
        <v>0</v>
      </c>
      <c r="J69" s="47">
        <v>6941.65</v>
      </c>
      <c r="K69" s="46">
        <v>0</v>
      </c>
    </row>
    <row r="70" spans="3:11">
      <c r="C70" s="42" t="s">
        <v>346</v>
      </c>
      <c r="D70" s="45" t="s">
        <v>319</v>
      </c>
      <c r="E70" s="53">
        <v>0</v>
      </c>
      <c r="F70" s="47">
        <f t="shared" si="1"/>
        <v>6887.4</v>
      </c>
      <c r="G70" s="47">
        <v>0</v>
      </c>
      <c r="H70" s="45" t="s">
        <v>319</v>
      </c>
      <c r="I70" s="46">
        <v>0</v>
      </c>
      <c r="J70" s="47">
        <v>6941.65</v>
      </c>
      <c r="K70" s="46">
        <v>0</v>
      </c>
    </row>
    <row r="71" spans="3:11">
      <c r="C71" s="42" t="s">
        <v>73</v>
      </c>
      <c r="D71" s="45" t="s">
        <v>319</v>
      </c>
      <c r="E71" s="46">
        <v>0</v>
      </c>
      <c r="F71" s="47">
        <f t="shared" si="1"/>
        <v>6887.4</v>
      </c>
      <c r="G71" s="47">
        <v>0</v>
      </c>
      <c r="H71" s="45" t="s">
        <v>319</v>
      </c>
      <c r="I71" s="46">
        <v>0</v>
      </c>
      <c r="J71" s="47">
        <v>6941.65</v>
      </c>
      <c r="K71" s="46">
        <v>0</v>
      </c>
    </row>
    <row r="72" spans="3:11">
      <c r="C72" s="41" t="s">
        <v>79</v>
      </c>
      <c r="D72" s="42"/>
      <c r="E72" s="46"/>
      <c r="F72" s="47">
        <f t="shared" si="1"/>
        <v>6887.4</v>
      </c>
      <c r="G72" s="47"/>
      <c r="H72" s="42"/>
      <c r="I72" s="46"/>
      <c r="J72" s="47">
        <v>6941.65</v>
      </c>
      <c r="K72" s="46"/>
    </row>
    <row r="73" spans="3:11">
      <c r="C73" s="42" t="s">
        <v>347</v>
      </c>
      <c r="D73" s="45" t="s">
        <v>319</v>
      </c>
      <c r="E73" s="46">
        <v>0</v>
      </c>
      <c r="F73" s="47">
        <f t="shared" si="1"/>
        <v>6887.4</v>
      </c>
      <c r="G73" s="47">
        <v>0</v>
      </c>
      <c r="H73" s="45" t="s">
        <v>319</v>
      </c>
      <c r="I73" s="46">
        <v>0</v>
      </c>
      <c r="J73" s="47">
        <v>6941.65</v>
      </c>
      <c r="K73" s="46">
        <v>0</v>
      </c>
    </row>
    <row r="74" spans="3:11">
      <c r="C74" s="42" t="s">
        <v>348</v>
      </c>
      <c r="D74" s="45" t="s">
        <v>319</v>
      </c>
      <c r="E74" s="46">
        <v>0</v>
      </c>
      <c r="F74" s="47">
        <f t="shared" si="1"/>
        <v>6887.4</v>
      </c>
      <c r="G74" s="47">
        <v>0</v>
      </c>
      <c r="H74" s="45" t="s">
        <v>319</v>
      </c>
      <c r="I74" s="46">
        <v>0</v>
      </c>
      <c r="J74" s="47">
        <v>6941.65</v>
      </c>
      <c r="K74" s="46">
        <v>0</v>
      </c>
    </row>
    <row r="75" spans="3:11">
      <c r="C75" s="42" t="s">
        <v>87</v>
      </c>
      <c r="D75" s="45" t="s">
        <v>319</v>
      </c>
      <c r="E75" s="46">
        <v>0</v>
      </c>
      <c r="F75" s="47">
        <f t="shared" si="1"/>
        <v>6887.4</v>
      </c>
      <c r="G75" s="47">
        <v>0</v>
      </c>
      <c r="H75" s="45" t="s">
        <v>319</v>
      </c>
      <c r="I75" s="46">
        <v>0</v>
      </c>
      <c r="J75" s="47">
        <v>6941.65</v>
      </c>
      <c r="K75" s="46">
        <v>0</v>
      </c>
    </row>
    <row r="76" spans="3:11">
      <c r="C76" s="42" t="s">
        <v>101</v>
      </c>
      <c r="D76" s="45" t="s">
        <v>319</v>
      </c>
      <c r="E76" s="46">
        <v>0</v>
      </c>
      <c r="F76" s="47">
        <f t="shared" si="1"/>
        <v>6887.4</v>
      </c>
      <c r="G76" s="47">
        <v>0</v>
      </c>
      <c r="H76" s="45" t="s">
        <v>319</v>
      </c>
      <c r="I76" s="46">
        <v>0</v>
      </c>
      <c r="J76" s="47">
        <v>6941.65</v>
      </c>
      <c r="K76" s="46">
        <v>0</v>
      </c>
    </row>
    <row r="77" spans="3:11">
      <c r="C77" s="42" t="s">
        <v>349</v>
      </c>
      <c r="D77" s="45" t="s">
        <v>319</v>
      </c>
      <c r="E77" s="46">
        <v>0</v>
      </c>
      <c r="F77" s="47">
        <f t="shared" si="1"/>
        <v>6887.4</v>
      </c>
      <c r="G77" s="47">
        <v>0</v>
      </c>
      <c r="H77" s="45" t="s">
        <v>319</v>
      </c>
      <c r="I77" s="46">
        <v>0</v>
      </c>
      <c r="J77" s="47">
        <v>6941.65</v>
      </c>
      <c r="K77" s="46">
        <v>0</v>
      </c>
    </row>
    <row r="78" spans="3:11">
      <c r="C78" s="48" t="s">
        <v>350</v>
      </c>
      <c r="D78" s="52"/>
      <c r="E78" s="46"/>
      <c r="F78" s="47">
        <f t="shared" si="1"/>
        <v>6887.4</v>
      </c>
      <c r="G78" s="47"/>
      <c r="H78" s="52"/>
      <c r="I78" s="46"/>
      <c r="J78" s="47">
        <v>6941.65</v>
      </c>
      <c r="K78" s="46"/>
    </row>
    <row r="79" spans="3:11">
      <c r="C79" s="41" t="s">
        <v>110</v>
      </c>
      <c r="D79" s="42"/>
      <c r="E79" s="46"/>
      <c r="F79" s="47">
        <f t="shared" si="1"/>
        <v>6887.4</v>
      </c>
      <c r="G79" s="47"/>
      <c r="H79" s="42"/>
      <c r="I79" s="46"/>
      <c r="J79" s="47">
        <v>6941.65</v>
      </c>
      <c r="K79" s="46"/>
    </row>
    <row r="80" spans="3:11">
      <c r="C80" s="42" t="s">
        <v>345</v>
      </c>
      <c r="D80" s="45" t="s">
        <v>319</v>
      </c>
      <c r="E80" s="46">
        <v>0</v>
      </c>
      <c r="F80" s="47">
        <f t="shared" si="1"/>
        <v>6887.4</v>
      </c>
      <c r="G80" s="47">
        <v>0</v>
      </c>
      <c r="H80" s="45" t="s">
        <v>319</v>
      </c>
      <c r="I80" s="46">
        <v>0</v>
      </c>
      <c r="J80" s="47">
        <v>6941.65</v>
      </c>
      <c r="K80" s="46">
        <v>0</v>
      </c>
    </row>
    <row r="81" spans="3:11">
      <c r="C81" s="42" t="s">
        <v>346</v>
      </c>
      <c r="D81" s="45" t="s">
        <v>319</v>
      </c>
      <c r="E81" s="46">
        <v>0</v>
      </c>
      <c r="F81" s="47">
        <f t="shared" si="1"/>
        <v>6887.4</v>
      </c>
      <c r="G81" s="47">
        <v>0</v>
      </c>
      <c r="H81" s="45" t="s">
        <v>319</v>
      </c>
      <c r="I81" s="46">
        <v>0</v>
      </c>
      <c r="J81" s="47">
        <v>6941.65</v>
      </c>
      <c r="K81" s="46">
        <v>0</v>
      </c>
    </row>
    <row r="82" spans="3:11">
      <c r="C82" s="41" t="s">
        <v>96</v>
      </c>
      <c r="D82" s="42"/>
      <c r="E82" s="46"/>
      <c r="F82" s="47">
        <f t="shared" si="1"/>
        <v>6887.4</v>
      </c>
      <c r="G82" s="47"/>
      <c r="H82" s="42"/>
      <c r="I82" s="46"/>
      <c r="J82" s="47">
        <v>6941.65</v>
      </c>
      <c r="K82" s="46"/>
    </row>
    <row r="83" spans="3:11">
      <c r="C83" s="42" t="s">
        <v>77</v>
      </c>
      <c r="D83" s="45" t="s">
        <v>319</v>
      </c>
      <c r="E83" s="46">
        <v>0</v>
      </c>
      <c r="F83" s="47">
        <f t="shared" si="1"/>
        <v>6887.4</v>
      </c>
      <c r="G83" s="47">
        <v>0</v>
      </c>
      <c r="H83" s="45" t="s">
        <v>319</v>
      </c>
      <c r="I83" s="46">
        <v>0</v>
      </c>
      <c r="J83" s="47">
        <v>6941.65</v>
      </c>
      <c r="K83" s="46">
        <v>0</v>
      </c>
    </row>
    <row r="84" spans="3:11">
      <c r="C84" s="42" t="s">
        <v>351</v>
      </c>
      <c r="D84" s="45" t="s">
        <v>319</v>
      </c>
      <c r="E84" s="46">
        <v>0</v>
      </c>
      <c r="F84" s="47">
        <f t="shared" si="1"/>
        <v>6887.4</v>
      </c>
      <c r="G84" s="47">
        <v>0</v>
      </c>
      <c r="H84" s="45" t="s">
        <v>319</v>
      </c>
      <c r="I84" s="46">
        <v>0</v>
      </c>
      <c r="J84" s="47">
        <v>6941.65</v>
      </c>
      <c r="K84" s="46">
        <v>0</v>
      </c>
    </row>
    <row r="85" spans="3:11">
      <c r="C85" s="42" t="s">
        <v>352</v>
      </c>
      <c r="D85" s="45" t="s">
        <v>319</v>
      </c>
      <c r="E85" s="46">
        <v>0</v>
      </c>
      <c r="F85" s="47">
        <f t="shared" si="1"/>
        <v>6887.4</v>
      </c>
      <c r="G85" s="47">
        <v>0</v>
      </c>
      <c r="H85" s="45" t="s">
        <v>319</v>
      </c>
      <c r="I85" s="46">
        <v>0</v>
      </c>
      <c r="J85" s="47">
        <v>6941.65</v>
      </c>
      <c r="K85" s="46">
        <v>0</v>
      </c>
    </row>
    <row r="86" spans="3:11">
      <c r="C86" s="42" t="s">
        <v>352</v>
      </c>
      <c r="D86" s="45" t="s">
        <v>319</v>
      </c>
      <c r="E86" s="46">
        <v>0</v>
      </c>
      <c r="F86" s="47">
        <f t="shared" si="1"/>
        <v>6887.4</v>
      </c>
      <c r="G86" s="47">
        <v>0</v>
      </c>
      <c r="H86" s="45" t="s">
        <v>319</v>
      </c>
      <c r="I86" s="46">
        <v>0</v>
      </c>
      <c r="J86" s="47">
        <v>6463.95</v>
      </c>
      <c r="K86" s="46">
        <v>0</v>
      </c>
    </row>
    <row r="89" spans="3:11">
      <c r="C89" s="32" t="s">
        <v>519</v>
      </c>
    </row>
    <row r="91" spans="3:11">
      <c r="C91" s="54"/>
      <c r="D91" s="519">
        <v>44561</v>
      </c>
      <c r="E91" s="520"/>
      <c r="F91" s="519">
        <f>+E7</f>
        <v>44196</v>
      </c>
      <c r="G91" s="519"/>
      <c r="H91" s="520"/>
    </row>
    <row r="92" spans="3:11" ht="48">
      <c r="C92" s="40" t="s">
        <v>353</v>
      </c>
      <c r="D92" s="55" t="s">
        <v>354</v>
      </c>
      <c r="E92" s="55" t="s">
        <v>355</v>
      </c>
      <c r="F92" s="55" t="s">
        <v>356</v>
      </c>
      <c r="G92" s="55"/>
      <c r="H92" s="55" t="s">
        <v>357</v>
      </c>
    </row>
    <row r="93" spans="3:11" ht="25.5" customHeight="1">
      <c r="C93" s="56" t="s">
        <v>358</v>
      </c>
      <c r="D93" s="57">
        <f>+D8</f>
        <v>6870.81</v>
      </c>
      <c r="E93" s="58">
        <v>81047</v>
      </c>
      <c r="F93" s="59">
        <v>6793.79</v>
      </c>
      <c r="G93" s="59"/>
      <c r="H93" s="58">
        <v>0</v>
      </c>
      <c r="I93" s="334"/>
      <c r="J93" s="60"/>
      <c r="K93" s="60"/>
    </row>
    <row r="94" spans="3:11" ht="25.5" customHeight="1">
      <c r="C94" s="56" t="s">
        <v>359</v>
      </c>
      <c r="D94" s="57">
        <f>+D9</f>
        <v>6887.4</v>
      </c>
      <c r="E94" s="58">
        <v>0</v>
      </c>
      <c r="F94" s="59">
        <v>6820.47</v>
      </c>
      <c r="G94" s="59"/>
      <c r="H94" s="58">
        <v>0</v>
      </c>
      <c r="J94" s="110"/>
      <c r="K94" s="110"/>
    </row>
    <row r="95" spans="3:11" ht="25.5" customHeight="1">
      <c r="C95" s="56" t="s">
        <v>360</v>
      </c>
      <c r="D95" s="57">
        <f>+D93</f>
        <v>6870.81</v>
      </c>
      <c r="E95" s="58">
        <v>27795</v>
      </c>
      <c r="F95" s="59">
        <v>6793.79</v>
      </c>
      <c r="G95" s="59"/>
      <c r="H95" s="58">
        <v>0</v>
      </c>
    </row>
    <row r="96" spans="3:11" ht="25.5" customHeight="1">
      <c r="C96" s="56" t="s">
        <v>361</v>
      </c>
      <c r="D96" s="57">
        <f>+D94</f>
        <v>6887.4</v>
      </c>
      <c r="E96" s="58">
        <v>0</v>
      </c>
      <c r="F96" s="59">
        <v>6820.47</v>
      </c>
      <c r="G96" s="59"/>
      <c r="H96" s="58">
        <v>0</v>
      </c>
    </row>
    <row r="97" spans="3:8">
      <c r="C97" s="54" t="s">
        <v>362</v>
      </c>
      <c r="D97" s="61"/>
      <c r="E97" s="113">
        <f>+E93+E94-E95-E96</f>
        <v>53252</v>
      </c>
      <c r="F97" s="113"/>
      <c r="G97" s="113"/>
      <c r="H97" s="113">
        <v>0</v>
      </c>
    </row>
    <row r="98" spans="3:8">
      <c r="E98" s="335"/>
    </row>
    <row r="99" spans="3:8">
      <c r="E99" s="483">
        <f>+E97-'ESTADOS DE RESULTADOS 31_12_21'!E85</f>
        <v>0</v>
      </c>
    </row>
  </sheetData>
  <sheetProtection algorithmName="SHA-512" hashValue="MHiqezy1oanApgMY+1rdDBixKZ2SY7UoZk67t3H7x6D2wU7ccAdyABu0N5LQO/wRzjx56GJF2u4zdVHvcyc6UA==" saltValue="xWFidk1PM8V1pK2S8wlyLA==" spinCount="100000" sheet="1" objects="1" scenarios="1"/>
  <mergeCells count="2">
    <mergeCell ref="D91:E91"/>
    <mergeCell ref="F91:H91"/>
  </mergeCells>
  <pageMargins left="0.7" right="0.7" top="0.75" bottom="0.75" header="0.3" footer="0.3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9">
    <tabColor rgb="FF002060"/>
  </sheetPr>
  <dimension ref="B1:H63"/>
  <sheetViews>
    <sheetView showGridLines="0" topLeftCell="A29" zoomScale="125" workbookViewId="0">
      <selection activeCell="B64" sqref="B64"/>
    </sheetView>
  </sheetViews>
  <sheetFormatPr baseColWidth="10" defaultColWidth="11.44140625" defaultRowHeight="12"/>
  <cols>
    <col min="1" max="1" width="7.33203125" style="30" customWidth="1"/>
    <col min="2" max="2" width="47.6640625" style="30" customWidth="1"/>
    <col min="3" max="3" width="14.6640625" style="62" bestFit="1" customWidth="1"/>
    <col min="4" max="4" width="14.109375" style="62" bestFit="1" customWidth="1"/>
    <col min="5" max="5" width="23.6640625" style="30" customWidth="1"/>
    <col min="6" max="6" width="14.44140625" style="44" bestFit="1" customWidth="1"/>
    <col min="7" max="7" width="9.33203125" style="30" bestFit="1" customWidth="1"/>
    <col min="8" max="8" width="7" style="30" bestFit="1" customWidth="1"/>
    <col min="9" max="9" width="12.33203125" style="30" bestFit="1" customWidth="1"/>
    <col min="10" max="16384" width="11.44140625" style="30"/>
  </cols>
  <sheetData>
    <row r="1" spans="2:8" ht="14.4">
      <c r="B1" s="297"/>
    </row>
    <row r="3" spans="2:8" ht="14.4">
      <c r="B3" s="408" t="s">
        <v>687</v>
      </c>
    </row>
    <row r="4" spans="2:8">
      <c r="B4" s="513" t="s">
        <v>547</v>
      </c>
      <c r="C4" s="513"/>
      <c r="D4" s="513"/>
      <c r="F4" s="63"/>
      <c r="G4" s="64"/>
      <c r="H4" s="64"/>
    </row>
    <row r="5" spans="2:8">
      <c r="B5" s="191"/>
      <c r="C5" s="191"/>
      <c r="D5" s="191"/>
      <c r="F5" s="63"/>
      <c r="G5" s="64"/>
      <c r="H5" s="64"/>
    </row>
    <row r="6" spans="2:8">
      <c r="B6" s="65" t="s">
        <v>363</v>
      </c>
      <c r="C6" s="66">
        <v>44561</v>
      </c>
      <c r="D6" s="67">
        <v>44196</v>
      </c>
      <c r="F6" s="63"/>
      <c r="G6" s="64"/>
      <c r="H6" s="64"/>
    </row>
    <row r="7" spans="2:8">
      <c r="B7" s="68" t="s">
        <v>364</v>
      </c>
      <c r="C7" s="69">
        <v>0</v>
      </c>
      <c r="D7" s="70">
        <v>0</v>
      </c>
      <c r="F7" s="63"/>
      <c r="G7" s="64"/>
      <c r="H7" s="64"/>
    </row>
    <row r="8" spans="2:8" ht="13.8">
      <c r="B8" s="465" t="s">
        <v>795</v>
      </c>
      <c r="C8" s="466">
        <v>74630244</v>
      </c>
      <c r="D8" s="73">
        <v>0</v>
      </c>
      <c r="F8" s="359"/>
      <c r="G8" s="64"/>
      <c r="H8" s="75"/>
    </row>
    <row r="9" spans="2:8" ht="14.4">
      <c r="B9" s="467" t="s">
        <v>796</v>
      </c>
      <c r="C9" s="468">
        <v>1372913</v>
      </c>
      <c r="D9" s="72">
        <v>0</v>
      </c>
      <c r="F9" s="74"/>
      <c r="G9" s="64"/>
      <c r="H9" s="75"/>
    </row>
    <row r="10" spans="2:8" ht="13.8">
      <c r="B10" s="71" t="s">
        <v>797</v>
      </c>
      <c r="C10" s="72">
        <v>1372913</v>
      </c>
      <c r="D10" s="72">
        <v>0</v>
      </c>
      <c r="F10" s="74"/>
      <c r="G10" s="64"/>
      <c r="H10" s="75"/>
    </row>
    <row r="11" spans="2:8" ht="14.4">
      <c r="B11" s="467" t="s">
        <v>798</v>
      </c>
      <c r="C11" s="468">
        <v>73257331</v>
      </c>
      <c r="D11" s="72"/>
      <c r="F11" s="74"/>
      <c r="G11" s="64"/>
      <c r="H11" s="75"/>
    </row>
    <row r="12" spans="2:8" ht="13.8">
      <c r="B12" s="71" t="s">
        <v>799</v>
      </c>
      <c r="C12" s="72">
        <v>73257331</v>
      </c>
      <c r="D12" s="72"/>
      <c r="F12" s="74"/>
      <c r="G12" s="64"/>
      <c r="H12" s="75"/>
    </row>
    <row r="13" spans="2:8" ht="13.8">
      <c r="B13" s="465" t="s">
        <v>800</v>
      </c>
      <c r="C13" s="466">
        <v>38305355</v>
      </c>
      <c r="D13" s="72"/>
      <c r="F13" s="74"/>
      <c r="G13" s="64"/>
      <c r="H13" s="75"/>
    </row>
    <row r="14" spans="2:8" ht="14.4">
      <c r="B14" s="467" t="s">
        <v>801</v>
      </c>
      <c r="C14" s="468">
        <v>4461522</v>
      </c>
      <c r="D14" s="72"/>
      <c r="F14" s="74"/>
      <c r="G14" s="64"/>
      <c r="H14" s="75"/>
    </row>
    <row r="15" spans="2:8" ht="13.8">
      <c r="B15" s="71" t="s">
        <v>802</v>
      </c>
      <c r="C15" s="72">
        <v>4461522</v>
      </c>
      <c r="D15" s="72"/>
      <c r="F15" s="74"/>
      <c r="G15" s="64"/>
      <c r="H15" s="75"/>
    </row>
    <row r="16" spans="2:8" ht="14.4">
      <c r="B16" s="469" t="s">
        <v>803</v>
      </c>
      <c r="C16" s="470">
        <v>33843833</v>
      </c>
      <c r="D16" s="72"/>
      <c r="F16" s="74"/>
      <c r="G16" s="64"/>
      <c r="H16" s="75"/>
    </row>
    <row r="17" spans="2:8" ht="13.8">
      <c r="B17" s="71" t="s">
        <v>630</v>
      </c>
      <c r="C17" s="72">
        <v>5000000</v>
      </c>
      <c r="D17" s="72"/>
      <c r="F17" s="74"/>
      <c r="G17" s="64"/>
      <c r="H17" s="75"/>
    </row>
    <row r="18" spans="2:8" ht="13.8">
      <c r="B18" s="71" t="s">
        <v>634</v>
      </c>
      <c r="C18" s="72">
        <v>28843833</v>
      </c>
      <c r="D18" s="72"/>
      <c r="F18" s="74"/>
      <c r="G18" s="64"/>
      <c r="H18" s="75"/>
    </row>
    <row r="19" spans="2:8">
      <c r="B19" s="68" t="s">
        <v>365</v>
      </c>
      <c r="C19" s="76">
        <f>+C8+C13</f>
        <v>112935599</v>
      </c>
      <c r="D19" s="76">
        <v>0</v>
      </c>
      <c r="F19" s="64"/>
      <c r="G19" s="64"/>
      <c r="H19" s="64"/>
    </row>
    <row r="20" spans="2:8">
      <c r="F20" s="30"/>
    </row>
    <row r="21" spans="2:8">
      <c r="C21" s="62">
        <f>+C19-'BALANCE GRAL 31_12_21'!D13</f>
        <v>0</v>
      </c>
      <c r="F21" s="30"/>
    </row>
    <row r="22" spans="2:8">
      <c r="B22" s="172" t="s">
        <v>836</v>
      </c>
      <c r="F22" s="30"/>
    </row>
    <row r="23" spans="2:8">
      <c r="F23" s="30"/>
    </row>
    <row r="24" spans="2:8">
      <c r="B24" s="163" t="s">
        <v>804</v>
      </c>
      <c r="F24" s="30"/>
    </row>
    <row r="25" spans="2:8">
      <c r="B25" s="417" t="s">
        <v>805</v>
      </c>
      <c r="C25" s="181" t="s">
        <v>806</v>
      </c>
      <c r="D25" s="181" t="s">
        <v>807</v>
      </c>
      <c r="F25" s="30"/>
    </row>
    <row r="26" spans="2:8">
      <c r="B26" s="38" t="s">
        <v>810</v>
      </c>
      <c r="C26" s="58" t="s">
        <v>808</v>
      </c>
      <c r="D26" s="58">
        <v>56288945</v>
      </c>
    </row>
    <row r="27" spans="2:8">
      <c r="B27" s="38" t="s">
        <v>811</v>
      </c>
      <c r="C27" s="58">
        <v>700703295</v>
      </c>
      <c r="D27" s="58">
        <v>15000000</v>
      </c>
    </row>
    <row r="28" spans="2:8">
      <c r="B28" s="38" t="s">
        <v>812</v>
      </c>
      <c r="C28" s="58">
        <v>230374</v>
      </c>
      <c r="D28" s="58">
        <v>1368000</v>
      </c>
    </row>
    <row r="29" spans="2:8">
      <c r="B29" s="38" t="s">
        <v>813</v>
      </c>
      <c r="C29" s="58">
        <v>1405560</v>
      </c>
      <c r="D29" s="58">
        <v>500377</v>
      </c>
    </row>
    <row r="30" spans="2:8">
      <c r="B30" s="38" t="s">
        <v>814</v>
      </c>
      <c r="C30" s="58">
        <v>193101131</v>
      </c>
      <c r="D30" s="58">
        <v>100010</v>
      </c>
    </row>
    <row r="31" spans="2:8">
      <c r="B31" s="38" t="s">
        <v>815</v>
      </c>
      <c r="C31" s="58">
        <v>131002689</v>
      </c>
      <c r="D31" s="58">
        <v>0</v>
      </c>
    </row>
    <row r="32" spans="2:8">
      <c r="B32" s="54" t="s">
        <v>464</v>
      </c>
      <c r="C32" s="181"/>
      <c r="D32" s="113">
        <v>73257332</v>
      </c>
    </row>
    <row r="33" spans="2:4">
      <c r="B33" s="471" t="s">
        <v>366</v>
      </c>
      <c r="C33" s="473"/>
      <c r="D33" s="472"/>
    </row>
    <row r="34" spans="2:4">
      <c r="B34" s="163" t="s">
        <v>816</v>
      </c>
      <c r="C34" s="474"/>
    </row>
    <row r="35" spans="2:4">
      <c r="B35" s="417" t="s">
        <v>805</v>
      </c>
      <c r="C35" s="181" t="s">
        <v>806</v>
      </c>
      <c r="D35" s="417" t="s">
        <v>809</v>
      </c>
    </row>
    <row r="36" spans="2:4">
      <c r="B36" s="38" t="s">
        <v>811</v>
      </c>
      <c r="C36" s="182">
        <v>750700221</v>
      </c>
      <c r="D36" s="38">
        <v>0</v>
      </c>
    </row>
    <row r="37" spans="2:4">
      <c r="B37" s="38" t="s">
        <v>813</v>
      </c>
      <c r="C37" s="182">
        <v>1405561</v>
      </c>
      <c r="D37" s="38">
        <v>100.02</v>
      </c>
    </row>
    <row r="38" spans="2:4">
      <c r="B38" s="38" t="s">
        <v>814</v>
      </c>
      <c r="C38" s="182">
        <v>113101132</v>
      </c>
      <c r="D38" s="38">
        <v>100</v>
      </c>
    </row>
    <row r="39" spans="2:4">
      <c r="B39" s="54" t="s">
        <v>464</v>
      </c>
      <c r="C39" s="181"/>
      <c r="D39" s="54">
        <v>200.02</v>
      </c>
    </row>
    <row r="40" spans="2:4">
      <c r="B40" s="30" t="s">
        <v>366</v>
      </c>
    </row>
    <row r="41" spans="2:4">
      <c r="B41" s="30" t="s">
        <v>366</v>
      </c>
    </row>
    <row r="42" spans="2:4">
      <c r="B42" s="30" t="s">
        <v>366</v>
      </c>
    </row>
    <row r="43" spans="2:4">
      <c r="B43" s="30" t="s">
        <v>366</v>
      </c>
    </row>
    <row r="44" spans="2:4">
      <c r="B44" s="30" t="s">
        <v>366</v>
      </c>
    </row>
    <row r="45" spans="2:4">
      <c r="B45" s="30" t="s">
        <v>366</v>
      </c>
    </row>
    <row r="62" spans="5:5">
      <c r="E62" s="30" t="s">
        <v>366</v>
      </c>
    </row>
    <row r="63" spans="5:5">
      <c r="E63" s="30" t="s">
        <v>366</v>
      </c>
    </row>
  </sheetData>
  <sheetProtection algorithmName="SHA-512" hashValue="jlwDdn5kEhXT/w9zawjY4tNPPQ0j4HVHytpR/LngZkYXAH8KLaSuhabPV4x2zJPSj7ICEszr91Dlo6zr/HSqOw==" saltValue="3Yu5weBjR8k5QAShfyDrsA==" spinCount="100000" sheet="1" objects="1" scenarios="1"/>
  <autoFilter ref="B6:D19" xr:uid="{00000000-0001-0000-0700-000000000000}"/>
  <mergeCells count="1">
    <mergeCell ref="B4:D4"/>
  </mergeCells>
  <hyperlinks>
    <hyperlink ref="B3" location="'BALANCE GRAL 30,21'!A1" display="d)       Disponibilidades" xr:uid="{261719E4-D272-419C-B1FB-89DA6CAC9AB1}"/>
  </hyperlinks>
  <pageMargins left="0.7" right="0.7" top="0.75" bottom="0.75" header="0.3" footer="0.3"/>
  <pageSetup paperSize="9" orientation="portrait" horizontalDpi="300" verticalDpi="300" r:id="rId1"/>
</worksheet>
</file>

<file path=_xmlsignatures/_rels/origin.sigs.rels><?xml version="1.0" encoding="UTF-8" standalone="yes"?>
<Relationships xmlns="http://schemas.openxmlformats.org/package/2006/relationships"><Relationship Id="rId3" Type="http://schemas.openxmlformats.org/package/2006/relationships/digital-signature/signature" Target="sig3.xml"/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Relationship Id="rId5" Type="http://schemas.openxmlformats.org/package/2006/relationships/digital-signature/signature" Target="sig5.xml"/><Relationship Id="rId4" Type="http://schemas.openxmlformats.org/package/2006/relationships/digital-signature/signature" Target="sig4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j/eNm3K0PoiIXqYhZ7B00LHIEb52A1hBv5stDZHoPbg=</DigestValue>
    </Reference>
    <Reference Type="http://www.w3.org/2000/09/xmldsig#Object" URI="#idOfficeObject">
      <DigestMethod Algorithm="http://www.w3.org/2001/04/xmlenc#sha256"/>
      <DigestValue>iyvMfym6BpVLQ/Q5C8tFNLBxJDysTaj+z+K/H5y9MeY=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Mc2C1aDJ0AjZgW50CmcSpTkKQkEXeqFfj0cHSRdivTw=</DigestValue>
    </Reference>
    <Reference Type="http://www.w3.org/2000/09/xmldsig#Object" URI="#idValidSigLnImg">
      <DigestMethod Algorithm="http://www.w3.org/2001/04/xmlenc#sha256"/>
      <DigestValue>gssFWtSSKGy+adHr11P5vjZMSz3KYvkfiPbT1ubSKtg=</DigestValue>
    </Reference>
    <Reference Type="http://www.w3.org/2000/09/xmldsig#Object" URI="#idInvalidSigLnImg">
      <DigestMethod Algorithm="http://www.w3.org/2001/04/xmlenc#sha256"/>
      <DigestValue>7LafnDqW/9TMLLcBl85xMVZM8d5dG3szJkGKN6ZZczY=</DigestValue>
    </Reference>
  </SignedInfo>
  <SignatureValue>VwWQeVkvgjDkmdsqOVP/U2yrUhQq/UspLX8ypjA3JHxwoxT01Hvi2rBg3t3pth5IVqwcq/JgY8bM
+NwRfyjbQM5cVor7PrEl9yWduGztEf9i7V/Fm4TS4UQVvlpqi931RInk0dYoBthsGqS6FlQcwC/6
RY2hPsq1QnUkJCQbGx+qkAd0BATfD2H1nDdUMpDAb1QhPPE5VJKR9ICF1HAG0JTmJVaOtVa7/C1S
56XA080Pqqkh04PhXK87UH4Y0OONMB7iXBdP1li38zh4NeRQgWHrInduzJt6/4fWAMehocFFIVdH
nwS1yhPkGjLITGkYj5H4AxHGy7WD3NGCpgDJ2g==</SignatureValue>
  <KeyInfo>
    <X509Data>
      <X509Certificate>MIIH9DCCBdygAwIBAgIIUtUs/w76PIAwDQYJKoZIhvcNAQELBQAwWzEXMBUGA1UEBRMOUlVDIDgwMDUwMTcyLTExGjAYBgNVBAMTEUNBLURPQ1VNRU5UQSBTLkEuMRcwFQYDVQQKEw5ET0NVTUVOVEEgUy5BLjELMAkGA1UEBhMCUFkwHhcNMjEwNzEzMTk1MDM4WhcNMjMwNzEzMjAwMDM4WjCBjzELMAkGA1UEBhMCUFkxEDAOBgNVBAQMB1BFUkVJUkExEjAQBgNVBAUTCUNJMTU0Nzk1ODESMBAGA1UEKgwJU0FEWSBTTUlEMRcwFQYDVQQKDA5QRVJTT05BIEZJU0lDQTERMA8GA1UECwwIRklSTUEgRjIxGjAYBgNVBAMMEVNBRFkgU01JRCBQRVJFSVJBMIIBIjANBgkqhkiG9w0BAQEFAAOCAQ8AMIIBCgKCAQEArt41jT0GieWkuyfrfvkSLWbpUv4h6xmCwXZu+NE4qktvu+e+Hbx7hYCeyZsjgD47+ZOYpJer4/57Gp95icMpwFI8WDd31Cg7w4Yu2j+oZSEyKvL5tpa2x0RR3FdnsNu9vu5xziRk6BZ48nb701+Hp6inkVOgF6UPl9RDeddz3mgDRflWG4hfZluMaqfs6uMdMQ6F+nez9VXmf2YX72TUzCSxzI9F1QHHhPozMy8bnOnhQkKrssStO5gpSxwrl9OEaCQDYbNd1IK1T66148LmektBBqiDI099RFLUYXTrlcBuSSqWU7dt1mC+V0/c/AFU8O6jW1fLapXzx2VR5pY2BQIDAQABo4IDhTCCA4EwDAYDVR0TAQH/BAIwADAOBgNVHQ8BAf8EBAMCBeAwKgYDVR0lAQH/BCAwHgYIKwYBBQUHAwEGCCsGAQUFBwMCBggrBgEFBQcDBDAdBgNVHQ4EFgQUVPthvMLN92wA+cWG7NWsBfWynqMwgZcGCCsGAQUFBwEBBIGKMIGHMDoGCCsGAQUFBzABhi5odHRwczovL3d3dy5kb2N1bWVudGEuY29tLnB5L2Zpcm1hZGlnaXRhbC9vc2NwMEkGCCsGAQUFBzAChj1odHRwczovL3d3dy5kb2N1bWVudGEuY29tLnB5L2Zpcm1hZGlnaXRhbC9kZXNjYXJnYXMvY2Fkb2MuY3J0MB8GA1UdIwQYMBaAFEAmrCZcYo/G9QJU5I3BGibW7qWyME8GA1UdHwRIMEYwRKBCoECGPmh0dHBzOi8vd3d3LmRvY3VtZW50YS5jb20ucHkvZmlybWFkaWdpdGFsL2Rlc2Nhcmdhcy9jcmxkb2MuY3JsMCkGA1UdEQQiMCCBHnNhZHkucGVyZWlyYUBpbnBvc2l0aXZhLmNvbS5weTCCAd0GA1UdIASCAdQwggHQMIIBzAYOKwYBBAGC+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FORXPTGtJOmLsZaKmB5CTme0/+xJkT/FfdwugysWEhSs3ePJmJ3RqsSsGbJCLay1uwUDLXTwNFrO23Qtu3+Huc61jrzZkxqdMzzPToBw2QeoxeTsywerWvbIM04MDczr+OPSe5o5VvyQ+kSS3+FY47ecHIMhYkCn8+zUjcT8lJ701cGSH6PcjjKPOs2yqTCADtS19YauiQeUVcoS0YipSBztVteeXYzu0IVMwsWOHmkwDEtKwuDo07XwSUAnaNRK2qpgLfhU+M8kSsUhcwZ3oMdr2gK/qHMhdDqwzzqHbxCXj2+3m7cpMpeauftQp98qAORlqQixSTgw9hnQ36ItxjVg1cvmImDj8q7qsz5PKzG4INCRYb8eJk9XCVAQi24EeaviLr7imIf5NyRO7as7rWT/Jxle/iaeJgdrUj7eoSZAgjxJoOKwPI34jr07NRUoYBgnXNBOb5YpSTY3UGh1CLIrw2vG6t9YYimneJfJdjuoymv56BrmfYMgKGj59aQ5lSVQSJVsfznkSj7fMVCs8dvdpjfGOS18DQOxDQlZNE8aWPIs21ysE0+YnudfXvIG/yDRGDgPLJspyxPqfi2DnfVBAQ5EJ5jC7Fx79DzQiWPeH915B5vpoX4IfxIcEJqQMWMhk+Qs/el5Qwx7D1AgpsBWAvPjPZ7CyJmK2llI47t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</Transform>
          <Transform Algorithm="http://www.w3.org/TR/2001/REC-xml-c14n-20010315"/>
        </Transforms>
        <DigestMethod Algorithm="http://www.w3.org/2001/04/xmlenc#sha256"/>
        <DigestValue>vkxJmPACU4DrMfqPVfiHXGE3GBX8tIroYD+k86vhXJs=</DigestValue>
      </Reference>
      <Reference URI="/xl/calcChain.xml?ContentType=application/vnd.openxmlformats-officedocument.spreadsheetml.calcChain+xml">
        <DigestMethod Algorithm="http://www.w3.org/2001/04/xmlenc#sha256"/>
        <DigestValue>IiKBzMYCYe4Kj4VG2MkmcauAuFV0dOtvI36JKkxOz7Q=</DigestValue>
      </Reference>
      <Reference URI="/xl/comments1.xml?ContentType=application/vnd.openxmlformats-officedocument.spreadsheetml.comments+xml">
        <DigestMethod Algorithm="http://www.w3.org/2001/04/xmlenc#sha256"/>
        <DigestValue>cLm5nMTR5u+Rd9PEXAdqHwGC6R+btHTLhYCMdHh7euE=</DigestValue>
      </Reference>
      <Reference URI="/xl/comments2.xml?ContentType=application/vnd.openxmlformats-officedocument.spreadsheetml.comments+xml">
        <DigestMethod Algorithm="http://www.w3.org/2001/04/xmlenc#sha256"/>
        <DigestValue>yaHUjLZEbj0X5/ay1w6As4eX5dbZXZlTB3BgN/S64q0=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6jjMgi3pfG+Mho9TKglc4Y9hTTywrlztt/SW0w6HA4c=</DigestValue>
      </Reference>
      <Reference URI="/xl/drawings/drawing1.xml?ContentType=application/vnd.openxmlformats-officedocument.drawing+xml">
        <DigestMethod Algorithm="http://www.w3.org/2001/04/xmlenc#sha256"/>
        <DigestValue>gn2FGm2GCFnUXykrEQCWpZu5tBZ1/uwNMcfhoA7rKIw=</DigestValue>
      </Reference>
      <Reference URI="/xl/drawings/drawing2.xml?ContentType=application/vnd.openxmlformats-officedocument.drawing+xml">
        <DigestMethod Algorithm="http://www.w3.org/2001/04/xmlenc#sha256"/>
        <DigestValue>kvUba1bFElAZqscDRMxXE4D5pCPFzohAGCksfKS4BDE=</DigestValue>
      </Reference>
      <Reference URI="/xl/drawings/drawing3.xml?ContentType=application/vnd.openxmlformats-officedocument.drawing+xml">
        <DigestMethod Algorithm="http://www.w3.org/2001/04/xmlenc#sha256"/>
        <DigestValue>dzRISMGn5S1DaaDSby7/dv/RRiEMLYMMaU/Hy9tsT8A=</DigestValue>
      </Reference>
      <Reference URI="/xl/drawings/drawing4.xml?ContentType=application/vnd.openxmlformats-officedocument.drawing+xml">
        <DigestMethod Algorithm="http://www.w3.org/2001/04/xmlenc#sha256"/>
        <DigestValue>0pAdXJ/H5DAoe41woJvFnwYXBpjLqtxrGPjWWgbBIyw=</DigestValue>
      </Reference>
      <Reference URI="/xl/drawings/drawing5.xml?ContentType=application/vnd.openxmlformats-officedocument.drawing+xml">
        <DigestMethod Algorithm="http://www.w3.org/2001/04/xmlenc#sha256"/>
        <DigestValue>tpxwfJC9jnVdSplu51hIUvo6VMBrb9t6n0kbnKcQ/gw=</DigestValue>
      </Reference>
      <Reference URI="/xl/drawings/drawing6.xml?ContentType=application/vnd.openxmlformats-officedocument.drawing+xml">
        <DigestMethod Algorithm="http://www.w3.org/2001/04/xmlenc#sha256"/>
        <DigestValue>w6QYIl9KxDr0E5uYDk2CdE1u++WMF1pTFMTAjxHN0+4=</DigestValue>
      </Reference>
      <Reference URI="/xl/drawings/drawing7.xml?ContentType=application/vnd.openxmlformats-officedocument.drawing+xml">
        <DigestMethod Algorithm="http://www.w3.org/2001/04/xmlenc#sha256"/>
        <DigestValue>j/MKTC7TeAmCOLfQXcYw5vMJ2Es8ovPriZibiJCygEA=</DigestValue>
      </Reference>
      <Reference URI="/xl/drawings/vmlDrawing1.vml?ContentType=application/vnd.openxmlformats-officedocument.vmlDrawing">
        <DigestMethod Algorithm="http://www.w3.org/2001/04/xmlenc#sha256"/>
        <DigestValue>JVCo3/D/a2+e+4r6ozdJIPOrplw2suca2zIoILyXBNY=</DigestValue>
      </Reference>
      <Reference URI="/xl/drawings/vmlDrawing2.vml?ContentType=application/vnd.openxmlformats-officedocument.vmlDrawing">
        <DigestMethod Algorithm="http://www.w3.org/2001/04/xmlenc#sha256"/>
        <DigestValue>DJmoBqumuqfxc1hhgS1FI43cpq8iZzqKqxGse4l5CWI=</DigestValue>
      </Reference>
      <Reference URI="/xl/drawings/vmlDrawing3.vml?ContentType=application/vnd.openxmlformats-officedocument.vmlDrawing">
        <DigestMethod Algorithm="http://www.w3.org/2001/04/xmlenc#sha256"/>
        <DigestValue>dvHJZJCmo3nxEQZn6nNhlLfoWqIrnA8YhL0nJRLSqNI=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+Ghp6ayukeoiiJxAmsXv6Lu5mWyFxLbo+iKSOYlsS28=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QCUd4S2AR5kBEdM2lM/qKg2NIYxhQ+ilG7IzUn+1xxs=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RgO1yifePhy3d+AoQWc6SHC5NXe7Vk29kt8fBgX5OJw=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QB+V+nxw7ZAblYt3S/Ch75wG1at6SMVaGhbTRnBHUD0=</DigestValue>
      </Reference>
      <Reference URI="/xl/media/image1.png?ContentType=image/png">
        <DigestMethod Algorithm="http://www.w3.org/2001/04/xmlenc#sha256"/>
        <DigestValue>TlzBI7e/Ism4kh/8vbQKWFG+u2P2KUExVHsgm6INjj4=</DigestValue>
      </Reference>
      <Reference URI="/xl/media/image2.emf?ContentType=image/x-emf">
        <DigestMethod Algorithm="http://www.w3.org/2001/04/xmlenc#sha256"/>
        <DigestValue>QHaRmdoF8VsrgTvHk3Nbbl9WK2d9yQLtNCzragc5Tnc=</DigestValue>
      </Reference>
      <Reference URI="/xl/media/image3.emf?ContentType=image/x-emf">
        <DigestMethod Algorithm="http://www.w3.org/2001/04/xmlenc#sha256"/>
        <DigestValue>w7ufRtr0Nw9bdC56KH9BdlTU88emGjR6jSb+IYggDW0=</DigestValue>
      </Reference>
      <Reference URI="/xl/media/image4.emf?ContentType=image/x-emf">
        <DigestMethod Algorithm="http://www.w3.org/2001/04/xmlenc#sha256"/>
        <DigestValue>YQeApz4wnxX2STxsZejVdOeGXbkVYEEGsxrJ3Wjlj60=</DigestValue>
      </Reference>
      <Reference URI="/xl/media/image5.emf?ContentType=image/x-emf">
        <DigestMethod Algorithm="http://www.w3.org/2001/04/xmlenc#sha256"/>
        <DigestValue>cYcywxBYOBgwAk7/mEiPwebFOfQC+W4Ko9Dpsdtz+sU=</DigestValue>
      </Reference>
      <Reference URI="/xl/media/image6.emf?ContentType=image/x-emf">
        <DigestMethod Algorithm="http://www.w3.org/2001/04/xmlenc#sha256"/>
        <DigestValue>bgek0D1+0o2aDDzVZpG7hX83ZhS9Feb3oxXlPB++yCY=</DigestValue>
      </Reference>
      <Reference URI="/xl/persons/person.xml?ContentType=application/vnd.ms-excel.person+xml">
        <DigestMethod Algorithm="http://www.w3.org/2001/04/xmlenc#sha256"/>
        <DigestValue>mT4cvMRpE00UcW/kyJGarjFcFkqow4ert9nX5a6DrAU=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sLlVsMu/UmxdwdvPNZF0AY0+lC5fiUlO4f1F+aMCq5U=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sLlVsMu/UmxdwdvPNZF0AY0+lC5fiUlO4f1F+aMCq5U=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sLlVsMu/UmxdwdvPNZF0AY0+lC5fiUlO4f1F+aMCq5U=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us64TnVnxW6S3JGyKSPYkF8hRrmqXxu3UhET7UNI3oY=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3auKKYy+1zVh2/o2zFXt0gBsKnXg8b+IwT1iM49e1ek=</DigestValue>
      </Reference>
      <Reference URI="/xl/sharedStrings.xml?ContentType=application/vnd.openxmlformats-officedocument.spreadsheetml.sharedStrings+xml">
        <DigestMethod Algorithm="http://www.w3.org/2001/04/xmlenc#sha256"/>
        <DigestValue>n3B79flLsCCdMcnT5+xh6PwI1BZZgb9s+ZYJnch9WXI=</DigestValue>
      </Reference>
      <Reference URI="/xl/styles.xml?ContentType=application/vnd.openxmlformats-officedocument.spreadsheetml.styles+xml">
        <DigestMethod Algorithm="http://www.w3.org/2001/04/xmlenc#sha256"/>
        <DigestValue>O8Y0uXWjxiaDbNSD72uJSPsE1gq/1TTg4aGUoW+SBb8=</DigestValue>
      </Reference>
      <Reference URI="/xl/theme/theme1.xml?ContentType=application/vnd.openxmlformats-officedocument.theme+xml">
        <DigestMethod Algorithm="http://www.w3.org/2001/04/xmlenc#sha256"/>
        <DigestValue>HpkhkEH/NfxYYunqn8gDSSXwsogmnmNBn70U95mIPRU=</DigestValue>
      </Reference>
      <Reference URI="/xl/threadedComments/threadedComment1.xml?ContentType=application/vnd.ms-excel.threadedcomments+xml">
        <DigestMethod Algorithm="http://www.w3.org/2001/04/xmlenc#sha256"/>
        <DigestValue>iuvScDO1IT3GQaBtk2P42BElB/Jkd1mlgrUkfHAKnJM=</DigestValue>
      </Reference>
      <Reference URI="/xl/workbook.xml?ContentType=application/vnd.openxmlformats-officedocument.spreadsheetml.sheet.main+xml">
        <DigestMethod Algorithm="http://www.w3.org/2001/04/xmlenc#sha256"/>
        <DigestValue>5SWJ54wgkCYbOD7iXuvghF0waI42zh3Qjs9bWFuC5GQ=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oY0oKg4yB0FiSyDpS+lW7ZLMeZcI5wvg+y8nqaThVbI=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5xxQVHCeUDS0YkOsoE/l+Me7VZm2PiL6r34slOC8heg=</DigestValue>
      </Reference>
      <Reference URI="/xl/worksheets/_rels/sheet1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v6ZR+j1fFuNhPdOuKCFGVSq7SvzvtF1XjdATb4W++CQ=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943bOL1MQuB8yHAwkESok7ajOmtJvE915g9fLexODpc=</DigestValue>
      </Reference>
      <Reference URI="/xl/worksheets/_rels/sheet2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tsEfa6lYCY3sfMgHS1HHqkR/RaDlmm9sgfs3ZGQtm3g=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f/iHIj5EXWJqEOYUDE+hDDONcWEy7b8EEin33f9rUfg=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aAR6l/b3SiQsGMPtnMeHmzfsh0crtT1C5+UxP55whIA=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tXlKTrMd35w/VGEq0pAUKGzoA7lDDEGfooykNcJtZd4=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iWCU4DBPtwuredku8ZlsYqjq4AgU3pXVRB544N8Fhb0=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sheet1.xml?ContentType=application/vnd.openxmlformats-officedocument.spreadsheetml.worksheet+xml">
        <DigestMethod Algorithm="http://www.w3.org/2001/04/xmlenc#sha256"/>
        <DigestValue>k5tbO7GjPecTz48JJMGqNJYFXhzpQfSu8OECHMThbNc=</DigestValue>
      </Reference>
      <Reference URI="/xl/worksheets/sheet10.xml?ContentType=application/vnd.openxmlformats-officedocument.spreadsheetml.worksheet+xml">
        <DigestMethod Algorithm="http://www.w3.org/2001/04/xmlenc#sha256"/>
        <DigestValue>rI82nGNRZh0pIK4hHEPz/MhxMvO7wGXosrDZzXt9moU=</DigestValue>
      </Reference>
      <Reference URI="/xl/worksheets/sheet11.xml?ContentType=application/vnd.openxmlformats-officedocument.spreadsheetml.worksheet+xml">
        <DigestMethod Algorithm="http://www.w3.org/2001/04/xmlenc#sha256"/>
        <DigestValue>w3gut9ib4hbAh7Noc6KRpRaNbshFAITpoHDJnv4u63I=</DigestValue>
      </Reference>
      <Reference URI="/xl/worksheets/sheet12.xml?ContentType=application/vnd.openxmlformats-officedocument.spreadsheetml.worksheet+xml">
        <DigestMethod Algorithm="http://www.w3.org/2001/04/xmlenc#sha256"/>
        <DigestValue>i6LrxB2PcMUW7ZddTsY28LlcqK8nwhD1CR7ucHflWao=</DigestValue>
      </Reference>
      <Reference URI="/xl/worksheets/sheet13.xml?ContentType=application/vnd.openxmlformats-officedocument.spreadsheetml.worksheet+xml">
        <DigestMethod Algorithm="http://www.w3.org/2001/04/xmlenc#sha256"/>
        <DigestValue>0hU2TDFe1vBk6nZqmNQJyOKcTvsYDd2Y5kv5jYiD/zU=</DigestValue>
      </Reference>
      <Reference URI="/xl/worksheets/sheet14.xml?ContentType=application/vnd.openxmlformats-officedocument.spreadsheetml.worksheet+xml">
        <DigestMethod Algorithm="http://www.w3.org/2001/04/xmlenc#sha256"/>
        <DigestValue>kRsLLjpn9a9cJ0lul0XYClI/S437+by/sM45OiyCiUk=</DigestValue>
      </Reference>
      <Reference URI="/xl/worksheets/sheet15.xml?ContentType=application/vnd.openxmlformats-officedocument.spreadsheetml.worksheet+xml">
        <DigestMethod Algorithm="http://www.w3.org/2001/04/xmlenc#sha256"/>
        <DigestValue>KIzN06vxhUWW/I7kQwwhdrs+UT/X/pOPFAAqlbZtZWw=</DigestValue>
      </Reference>
      <Reference URI="/xl/worksheets/sheet16.xml?ContentType=application/vnd.openxmlformats-officedocument.spreadsheetml.worksheet+xml">
        <DigestMethod Algorithm="http://www.w3.org/2001/04/xmlenc#sha256"/>
        <DigestValue>eNzsOKBZw3UiRnTqut/svCHVAaLiOGIsE6bo4k7Y1uQ=</DigestValue>
      </Reference>
      <Reference URI="/xl/worksheets/sheet17.xml?ContentType=application/vnd.openxmlformats-officedocument.spreadsheetml.worksheet+xml">
        <DigestMethod Algorithm="http://www.w3.org/2001/04/xmlenc#sha256"/>
        <DigestValue>DvdjrCmYQizZS0QwzxAfOYddEP2Vrunvc+954mivpB4=</DigestValue>
      </Reference>
      <Reference URI="/xl/worksheets/sheet18.xml?ContentType=application/vnd.openxmlformats-officedocument.spreadsheetml.worksheet+xml">
        <DigestMethod Algorithm="http://www.w3.org/2001/04/xmlenc#sha256"/>
        <DigestValue>3fpgjbOqJlpw6OsqwZC5dMdEn0DdLMwnKHQFtfl0ohY=</DigestValue>
      </Reference>
      <Reference URI="/xl/worksheets/sheet19.xml?ContentType=application/vnd.openxmlformats-officedocument.spreadsheetml.worksheet+xml">
        <DigestMethod Algorithm="http://www.w3.org/2001/04/xmlenc#sha256"/>
        <DigestValue>TJkHMG5+Nog+c4duz9B4X5y4jzl7QqnPoEwH1utOemY=</DigestValue>
      </Reference>
      <Reference URI="/xl/worksheets/sheet2.xml?ContentType=application/vnd.openxmlformats-officedocument.spreadsheetml.worksheet+xml">
        <DigestMethod Algorithm="http://www.w3.org/2001/04/xmlenc#sha256"/>
        <DigestValue>JhIihcfHHvTSJPTm7snmgTOmSdAeluDdDY4SsggRDOg=</DigestValue>
      </Reference>
      <Reference URI="/xl/worksheets/sheet20.xml?ContentType=application/vnd.openxmlformats-officedocument.spreadsheetml.worksheet+xml">
        <DigestMethod Algorithm="http://www.w3.org/2001/04/xmlenc#sha256"/>
        <DigestValue>otolkSR9QJvOcn1Y2q8h3VqJptb9qZZeLItBnu8aBD0=</DigestValue>
      </Reference>
      <Reference URI="/xl/worksheets/sheet21.xml?ContentType=application/vnd.openxmlformats-officedocument.spreadsheetml.worksheet+xml">
        <DigestMethod Algorithm="http://www.w3.org/2001/04/xmlenc#sha256"/>
        <DigestValue>ne3BYpZwj6NrOFOTFHl+Ru9Mun/tse99PVAPUMZTtbk=</DigestValue>
      </Reference>
      <Reference URI="/xl/worksheets/sheet22.xml?ContentType=application/vnd.openxmlformats-officedocument.spreadsheetml.worksheet+xml">
        <DigestMethod Algorithm="http://www.w3.org/2001/04/xmlenc#sha256"/>
        <DigestValue>DlczG4v1N5Ya+ogZ7odSU40DcaySXYf3cOkEovH+BV8=</DigestValue>
      </Reference>
      <Reference URI="/xl/worksheets/sheet23.xml?ContentType=application/vnd.openxmlformats-officedocument.spreadsheetml.worksheet+xml">
        <DigestMethod Algorithm="http://www.w3.org/2001/04/xmlenc#sha256"/>
        <DigestValue>THguutVH5Ac3tkJKxVc0TZs7Qu27h/0AS0Pp5COjDV4=</DigestValue>
      </Reference>
      <Reference URI="/xl/worksheets/sheet24.xml?ContentType=application/vnd.openxmlformats-officedocument.spreadsheetml.worksheet+xml">
        <DigestMethod Algorithm="http://www.w3.org/2001/04/xmlenc#sha256"/>
        <DigestValue>Eryc6PDqUdb4Tgh8tPd9C71Gd2IsQL+oaYcU9zXVPFg=</DigestValue>
      </Reference>
      <Reference URI="/xl/worksheets/sheet25.xml?ContentType=application/vnd.openxmlformats-officedocument.spreadsheetml.worksheet+xml">
        <DigestMethod Algorithm="http://www.w3.org/2001/04/xmlenc#sha256"/>
        <DigestValue>LUVqYQjBFJqsef3qypLJXns+RGEv5jSItCr/4+eFpgA=</DigestValue>
      </Reference>
      <Reference URI="/xl/worksheets/sheet26.xml?ContentType=application/vnd.openxmlformats-officedocument.spreadsheetml.worksheet+xml">
        <DigestMethod Algorithm="http://www.w3.org/2001/04/xmlenc#sha256"/>
        <DigestValue>5iII3ZXpfZjbB+BSiNlDTh4R5aftGIjBgmh+Fc23kbA=</DigestValue>
      </Reference>
      <Reference URI="/xl/worksheets/sheet27.xml?ContentType=application/vnd.openxmlformats-officedocument.spreadsheetml.worksheet+xml">
        <DigestMethod Algorithm="http://www.w3.org/2001/04/xmlenc#sha256"/>
        <DigestValue>TDSORA+LTZIKbrBaP/Lazip2Yx2XPvLmlMxXIN6TDFo=</DigestValue>
      </Reference>
      <Reference URI="/xl/worksheets/sheet3.xml?ContentType=application/vnd.openxmlformats-officedocument.spreadsheetml.worksheet+xml">
        <DigestMethod Algorithm="http://www.w3.org/2001/04/xmlenc#sha256"/>
        <DigestValue>R30qxo3FQk/ECmbc50DyclwzHXyMQ90tlBqBT+kVX/E=</DigestValue>
      </Reference>
      <Reference URI="/xl/worksheets/sheet4.xml?ContentType=application/vnd.openxmlformats-officedocument.spreadsheetml.worksheet+xml">
        <DigestMethod Algorithm="http://www.w3.org/2001/04/xmlenc#sha256"/>
        <DigestValue>u1VetUB4CpWUdbpe5SAV5Aq8zl74vYL32Fi8KfBl+7I=</DigestValue>
      </Reference>
      <Reference URI="/xl/worksheets/sheet5.xml?ContentType=application/vnd.openxmlformats-officedocument.spreadsheetml.worksheet+xml">
        <DigestMethod Algorithm="http://www.w3.org/2001/04/xmlenc#sha256"/>
        <DigestValue>p3eEDU1ZhNt+UUq+zwMYo3SoT4hf3TgEkbgU6W+HoF0=</DigestValue>
      </Reference>
      <Reference URI="/xl/worksheets/sheet6.xml?ContentType=application/vnd.openxmlformats-officedocument.spreadsheetml.worksheet+xml">
        <DigestMethod Algorithm="http://www.w3.org/2001/04/xmlenc#sha256"/>
        <DigestValue>AILq9i8jowp5ab2I39SK0klYPQG11q/99/QLXHUiqKA=</DigestValue>
      </Reference>
      <Reference URI="/xl/worksheets/sheet7.xml?ContentType=application/vnd.openxmlformats-officedocument.spreadsheetml.worksheet+xml">
        <DigestMethod Algorithm="http://www.w3.org/2001/04/xmlenc#sha256"/>
        <DigestValue>p4so0I8swGAJcpVL91UPv2rd4ulh5I1Bsl7nWOxjLxc=</DigestValue>
      </Reference>
      <Reference URI="/xl/worksheets/sheet8.xml?ContentType=application/vnd.openxmlformats-officedocument.spreadsheetml.worksheet+xml">
        <DigestMethod Algorithm="http://www.w3.org/2001/04/xmlenc#sha256"/>
        <DigestValue>rk828oQBrz31yl/52RXhhHhraFjjB0le1shs/HfN2nw=</DigestValue>
      </Reference>
      <Reference URI="/xl/worksheets/sheet9.xml?ContentType=application/vnd.openxmlformats-officedocument.spreadsheetml.worksheet+xml">
        <DigestMethod Algorithm="http://www.w3.org/2001/04/xmlenc#sha256"/>
        <DigestValue>FgN1ZCdBnWl3P00T6CtTJSH2qJpHl+ACA8QLIu/JkUo=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2022-03-31T20:11:20Z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{6BACF563-08FD-44F5-AD47-1E12C17925DA}</SetupID>
          <SignatureText>Sady Pereira</SignatureText>
          <SignatureImage/>
          <SignatureComments/>
          <WindowsVersion>10.0</WindowsVersion>
          <OfficeVersion>16.0.14931/23</OfficeVersion>
          <ApplicationVersion>16.0.14931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2022-03-31T20:11:20Z</xd:SigningTime>
          <xd:SigningCertificate>
            <xd:Cert>
              <xd:CertDigest>
                <DigestMethod Algorithm="http://www.w3.org/2001/04/xmlenc#sha256"/>
                <DigestValue>RR82xaApwsdPRi5aWWFB1dGt18jdore6L+DwQwFIPoU=</DigestValue>
              </xd:CertDigest>
              <xd:IssuerSerial>
                <X509IssuerName>C=PY, O=DOCUMENTA S.A., CN=CA-DOCUMENTA S.A., SERIALNUMBER=RUC 80050172-1</X509IssuerName>
                <X509SerialNumber>5968726355129023616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qTCCBZGgAwIBAgIQWC+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/hk+D/VTF+X5H6btEEiBu1KNEf35B5e2pyeOAOBsduFcJAgh3tjNAQGcY057ad1eCdBf6pbXv8Mhio0jlcGSvlmF+OVTTYvTUwF2HbgHDqOiQDJpnDzMhVXmNKfKH7W62QYKp0fKB8F8li1ChNt30za2bqzeTntqq3kCXHlhbjHlLMHqV76MgsEeHuSJMtxOBbQatlxyJRmcEfUyF/hu8A8q3caWLFOzfsJbTfpAxkxo3/ewkRVF/SAj70/3VBrw+IY/9TTTeS2oYrWkurC3tT5KTmwr1mMKIBprkVRVqzWuh+4HyPmgF/u4kqI6A8xiA1mdsk+hCP5zICkEv+qwjP9mK4pq1gTvjvuQ6sbu2+qBaUi5nTr/L81Y5vSvLOR0Hod7GmCx9p7JWMzEVAGmh28F0ZqPt5Ry37w4DLdtrBJPzdyso36OZseNaXM3puukBisbv2vyt2ydUvuLwEbl2oYDKcvfifCLauqlgwCv5BKFuxBDL/KKaxnJZBYKbEtgY9ztwYEY8xyAbyQqH/JAB88VW04vw7GVkdUPu7mw1udKafyJXRrqlsrAbCTWdtwYuXJPj3mi/x3z6+Fg1+kx9izYU/5+DtGLhk3YN0eIObqtjUjBhqT+u1rJ3iZtalwRtDBhEb5ehrQIDAQABo4ICUzCCAk8wEgYDVR0TAQH/BAgwBgEB/wIBADAOBgNVHQ8BAf8EBAMCAQYwHQYDVR0OBBYEFEAmrCZcYo/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+wo/po7oT9Qq40OltXGGgBIA3i4NGFQ5UBsWU3tI+O3jNkBi/9k/BkYHVT9UxWNHUxoZw+QJsAKl5f8wQksVH18Scq5Z+RUSBQ7v1hvvH1m2P7FXcB0nf+nwDVoDyGv57EmhKofwQibUzKajDts6JrsXyugQhVbLynSCw4qPMJLpImpL21LxxVMcryQMYymYUAr3DrMLOUuXxKLXCSOf8oP/PSmBvKldr2xeGJ5kowMxq0Af8mn7+pnm3yi0Ons5plFugKv3eSAmBY3zBS5NGPt9FFY/9FeNbCNXLEIRhaCx3T/6lSfIJZU5fCfLUY3y0hkSwuoK1gf/hHFyqyN/PrJ8E9PbyEzpMYwc51K+PhRRMcrJaD9txveHz8XjDrjjoISL+ZV54LMzUi5sF++nG79TLxDaC4vBtg6I8mOooFqzbsYgM3R4SaElTQIv6dSEZX1wKJXh25RbldqePe4Alnwe3vU97ZrTEpKPQkRM4lPJVElOicbYR1Wx5xrvyFucagF6IVeP4IZLJt1L4rbiSzPq027Q8jECgeJeRQWVKS8nQ8KyMfA0tgAuL3Vtub5pSbMI3xqtQwdJtOgwFj2iVp1BQv3XegF6OySbw/sk46AGWOTwb6vwUPq5TfnuNzO92keBxGg+aWylEC25zYFPYpAq384g5lmVaV53zmp1f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  <Object Id="idValidSigLnImg">AQAAAGwAAAAAAAAAAAAAAD8BAACfAAAAAAAAAAAAAABmFgAALAsAACBFTUYAAAEANBsAAKoAAAAGAAAAAAAAAAAAAAAAAAAAgAcAADgEAABYAQAAwQAAAAAAAAAAAAAAAAAAAMA/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///wAAAAAAJQAAAAwAAAABAAAATAAAAGQAAAAAAAAAAAAAAD8BAACfAAAAAAAAAAAAAABAAQAAoAAAACEA8AAAAAAAAAAAAAAAgD8AAAAAAAAAAAAAgD8AAAAAAAAAAAAAAAAAAAAAAAAAAAAAAAAAAAAAAAAAACUAAAAMAAAAAAAAgCgAAAAMAAAAAQAAACcAAAAYAAAAAQAAAAAAAADw8PAAAAAAACUAAAAMAAAAAQAAAEwAAABkAAAAAAAAAAAAAAA/AQAAnwAAAAAAAAAAAAAAQAEAAKAAAAAhAPAAAAAAAAAAAAAAAIA/AAAAAAAAAAAAAIA/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/AQAAnwAAAAAAAAAAAAAAQAEAAKAAAAAhAPAAAAAAAAAAAAAAAIA/AAAAAAAAAAAAAIA/AAAAAAAAAAAAAAAAAAAAAAAAAAAAAAAAAAAAAAAAAAAlAAAADAAAAAAAAIAoAAAADAAAAAEAAAAnAAAAGAAAAAEAAAAAAAAA////AAAAAAAlAAAADAAAAAEAAABMAAAAZAAAAAAAAAAAAAAAPwEAAJ8AAAAAAAAAAAAAAEABAACgAAAAIQDwAAAAAAAAAAAAAACAPwAAAAAAAAAAAACAPwAAAAAAAAAAAAAAAAAAAAAAAAAAAAAAAAAAAAAAAAAAJQAAAAwAAAAAAACAKAAAAAwAAAABAAAAJwAAABgAAAABAAAAAAAAAP///wAAAAAAJQAAAAwAAAABAAAATAAAAGQAAAAAAAAAAAAAAD8BAACfAAAAAAAAAAAAAABAAQAAoAAAACEA8AAAAAAAAAAAAAAAgD8AAAAAAAAAAAAAgD8AAAAAAAAAAAAAAAAAAAAAAAAAAAAAAAAAAAAAAAAAACUAAAAMAAAAAAAAgCgAAAAMAAAAAQAAACcAAAAYAAAAAQAAAAAAAAD///8AAAAAACUAAAAMAAAAAQAAAEwAAABkAAAAAAAAAAQAAAA/AQAAFwAAAAAAAAAEAAAAQAEAABQAAAAhAPAAAAAAAAAAAAAAAIA/AAAAAAAAAAAAAIA/AAAAAAAAAAAAAAAAAAAAAAAAAAAAAAAAAAAAAAAAAAAlAAAADAAAAAAAAIAoAAAADAAAAAEAAAAnAAAAGAAAAAEAAAAAAAAA////AAAAAAAlAAAADAAAAAEAAABMAAAAZAAAAPUAAAAFAAAAMQEAABUAAAD1AAAABQAAAD0AAAARAAAAIQDwAAAAAAAAAAAAAACAPwAAAAAAAAAAAACAPwAAAAAAAAAAAAAAAAAAAAAAAAAAAAAAAAAAAAAAAAAAJQAAAAwAAAAAAACAKAAAAAwAAAABAAAAUgAAAHABAAABAAAA8////wAAAAAAAAAAAAAAAJABAAAAAAABAAAAAHMAZQBnAG8AZQAgAHUAaQAAAAAAAAAAAAAAAAAAAAAAAAAAAAAAAAAAAAAAAAAAAAAAAAAAAAAAAAAAAAAAAAAAAAAAACAAAAAAAAAA0CfL/38AAADQJ8v/fwAAVDYLy/9/AAAAACgx+H8AAEFpfcr/fwAAMBYoMfh/AABUNgvL/38AAMgWAAAAAAAAQAAAwP9/AAAAACgx+H8AABFsfcr/fwAABAAAAAAAAAAwFigx+H8AANC0T5dLAAAAVDYLywAAAABIAAAAAAAAAFQ2C8v/fwAAqNMny/9/AACAOgvL/38AAAEAAAAAAAAA/l8Ly/9/AAAAACgx+H8AAAAAAAAAAAAAAAAAAAAAAAAAAAAAAAAAALDdY78BAgAAW6YJL/h/AACwtU+XSwAAAEm2T5dLAAAAAAAAAAAAAAAAAAAAZHYACAAAAAAlAAAADAAAAAEAAAAYAAAADAAAAAAAAAASAAAADAAAAAEAAAAeAAAAGAAAAPUAAAAFAAAAMgEAABYAAAAlAAAADAAAAAEAAABUAAAAhAAAAPYAAAAFAAAAMAEAABUAAAABAAAAVVWPQYX2jkH2AAAABQAAAAkAAABMAAAAAAAAAAAAAAAAAAAA//////////9gAAAAMwAxAC8AMwAvADIAMAAyADIAAAAHAAAABwAAAAUAAAAHAAAABQAAAAcAAAAHAAAABwAAAAcAAABLAAAAQAAAADAAAAAFAAAAIAAAAAEAAAABAAAAEAAAAAAAAAAAAAAAQAEAAKAAAAAAAAAAAAAAAEABAACgAAAAUgAAAHABAAACAAAAFAAAAAkAAAAAAAAAAAAAALwCAAAAAAAAAQICIlMAeQBzAHQAZQBtAAAAAAAAAAAAAAAAAAAAAAAAAAAAAAAAAAAAAAAAAAAAAAAAAAAAAAAAAAAAAAAAAAAAAAAAAAAAwPMfvQECAAAAAAAAAAAAAAEAAAANkAAAiK4sL/h/AAAAAAAAAAAAAIA/KDH4fwAACQAAAAEAAAAJAAAAAAAAAAAAAAAAAAAAAAAAAAAAAACFV8WGE5IAALDdY78BAgAABAAAAAAAAADQ6gvJAQIAALDdY78BAgAAUBROlwAAAAAAAAAAAAAAAAcAAAAAAAAAAAAAAAAAAACME06XSwAAAMkTTpdLAAAAYbcFL/h/AABpAGEAbAAAAAAAAAAAAAAAAAAAAAAAAAAAAAAAAAAAALDdY78BAgAAW6YJL/h/AAAwE06XSwAAAMkTTpdLAAAAIEGM0AECAAAAAAAAZHYACAAAAAAlAAAADAAAAAIAAAAnAAAAGAAAAAMAAAAAAAAAAAAAAAAAAAAlAAAADAAAAAMAAABMAAAAZAAAAAAAAAAAAAAA//////////8AAAAAHAAAAAAAAAA/AAAAIQDwAAAAAAAAAAAAAACAPwAAAAAAAAAAAACAPwAAAAAAAAAAAAAAAAAAAAAAAAAAAAAAAAAAAAAAAAAAJQAAAAwAAAAAAACAKAAAAAwAAAADAAAAJwAAABgAAAADAAAAAAAAAAAAAAAAAAAAJQAAAAwAAAADAAAATAAAAGQAAAAAAAAAAAAAAP//////////AAAAABwAAABAAQAAAAAAACEA8AAAAAAAAAAAAAAAgD8AAAAAAAAAAAAAgD8AAAAAAAAAAAAAAAAAAAAAAAAAAAAAAAAAAAAAAAAAACUAAAAMAAAAAAAAgCgAAAAMAAAAAwAAACcAAAAYAAAAAwAAAAAAAAAAAAAAAAAAACUAAAAMAAAAAwAAAEwAAABkAAAAAAAAAAAAAAD//////////0ABAAAcAAAAAAAAAD8AAAAhAPAAAAAAAAAAAAAAAIA/AAAAAAAAAAAAAIA/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///wAAAAAAJQAAAAwAAAADAAAATAAAAGQAAAAAAAAAHAAAAD8BAABaAAAAAAAAABwAAABAAQAAPwAAACEA8AAAAAAAAAAAAAAAgD8AAAAAAAAAAAAAgD8AAAAAAAAAAAAAAAAAAAAAAAAAAAAAAAAAAAAAAAAAACUAAAAMAAAAAAAAgCgAAAAMAAAAAwAAACcAAAAYAAAAAwAAAAAAAAD///8AAAAAACUAAAAMAAAAAwAAAEwAAABkAAAACwAAADcAAAAhAAAAWgAAAAsAAAA3AAAAFwAAACQAAAAhAPAAAAAAAAAAAAAAAIA/AAAAAAAAAAAAAIA/AAAAAAAAAAAAAAAAAAAAAAAAAAAAAAAAAAAAAAAAAAAlAAAADAAAAAAAAIAoAAAADAAAAAMAAABSAAAAcAEAAAMAAADg////AAAAAAAAAAAAAAAAkAEAAAAAAAEAAAAAYQByAGkAYQBsAAAAAAAAAAAAAAAAAAAAAAAAAAAAAAAAAAAAAAAAAAAAAAAAAAAAAAAAAAAAAAAAAAAAAAAAAAAAAAAAABq9AQIAAAIAAAABAgAAKAAAAAAAAACIriwv+H8AAAAAAAAAAAAAIFMYyv9/AAD/////AgAAAFAi/OUBAgAAAAAAAAAAAAAAAAAAAAAAAAVXxYYTkgAAAAAAAAAAAAAAAAAA/38AAOD///8AAAAAsN1jvwECAADoE06XAAAAAAAAAAAAAAAABgAAAAAAAAAAAAAAAAAAAAwTTpdLAAAASRNOl0sAAABhtwUv+H8AANAC/OUBAgAAkNz85QAAAACYkiXK/38AANAC/OUBAgAAsN1jvwECAABbpgkv+H8AALASTpdLAAAASRNOl0sAAABQJ9LPAQIAAAAAAABkdgAIAAAAACUAAAAMAAAAAwAAABgAAAAMAAAAAAAAABIAAAAMAAAAAQAAABYAAAAMAAAACAAAAFQAAABUAAAADAAAADcAAAAgAAAAWgAAAAEAAABVVY9BhfaOQQwAAABbAAAAAQAAAEwAAAAEAAAACwAAADcAAAAiAAAAWwAAAFAAAABYAPzsFQAAABYAAAAMAAAAAAAAACUAAAAMAAAAAgAAACcAAAAYAAAABAAAAAAAAAD///8AAAAAACUAAAAMAAAABAAAAEwAAABkAAAAMAAAACAAAAA0AQAAWgAAADAAAAAgAAAABQEAADsAAAAhAPAAAAAAAAAAAAAAAIA/AAAAAAAAAAAAAIA/AAAAAAAAAAAAAAAAAAAAAAAAAAAAAAAAAAAAAAAAAAAlAAAADAAAAAAAAIAoAAAADAAAAAQAAAAnAAAAGAAAAAQAAAAAAAAA////AAAAAAAlAAAADAAAAAQAAABMAAAAZAAAADAAAAAgAAAANAEAAFYAAAAwAAAAIAAAAAUBAAA3AAAAIQDwAAAAAAAAAAAAAACAPwAAAAAAAAAAAACAPwAAAAAAAAAAAAAAAAAAAAAAAAAAAAAAAAAAAAAAAAAAJQAAAAwAAAAAAACAKAAAAAwAAAAEAAAAJwAAABgAAAAEAAAAAAAAAP///wAAAAAAJQAAAAwAAAAEAAAATAAAAGQAAAAwAAAAOwAAAJ0AAABWAAAAMAAAADsAAABuAAAAHAAAACEA8AAAAAAAAAAAAAAAgD8AAAAAAAAAAAAAgD8AAAAAAAAAAAAAAAAAAAAAAAAAAAAAAAAAAAAAAAAAACUAAAAMAAAAAAAAgCgAAAAMAAAABAAAAFIAAABwAQAABAAAAOz///8AAAAAAAAAAAAAAACQAQAAAAAAAQAAAABzAGUAZwBvAGUAIAB1AGkAAAAAAAAAAAAAAAAAAAAAAAAAAAAAAAAAAAAAAAAAAAAAAAAAAAAAAAAAAAAAAAAAAAAAADhL/8n/fwAAAAAAAP9/AAA4S//J/38AAIiuLC/4fwAAAAAAAAAAAAAAAAAAAAAAAMDf/OUBAgAAAAAAAAAAAAAAAAAAAAAAAAAAAAAAAAAAlVfFhhOSAACWznjJ/38AACBI/8n/fwAA7P///wAAAACw3WO/AQIAAFgUTpcAAAAAAAAAAAAAAAAJAAAAAAAAAAAAAAAAAAAAfBNOl0sAAAC5E06XSwAAAGG3BS/4fwAAOEv/yf9/AAAAAAAAAAAAALAbTpdLAAAAAAAAAAAAAACw3WO/AQIAAFumCS/4fwAAIBNOl0sAAAC5E06XSwAAAKBUjNABAgAAAAAAAGR2AAgAAAAAJQAAAAwAAAAEAAAAGAAAAAwAAAAAAAAAEgAAAAwAAAABAAAAHgAAABgAAAAwAAAAOwAAAJ4AAABXAAAAJQAAAAwAAAAEAAAAVAAAAJQAAAAxAAAAOwAAAJwAAABWAAAAAQAAAFVVj0GF9o5BMQAAADsAAAAMAAAATAAAAAAAAAAAAAAAAAAAAP//////////ZAAAAFMAYQBkAHkAIABQAGUAcgBlAGkAcgBhAAsAAAAKAAAADAAAAAoAAAAFAAAACwAAAAoAAAAHAAAACgAAAAUAAAAHAAAACgAAAEsAAABAAAAAMAAAAAUAAAAgAAAAAQAAAAEAAAAQAAAAAAAAAAAAAABAAQAAoAAAAAAAAAAAAAAAQAEAAKAAAAAlAAAADAAAAAIAAAAnAAAAGAAAAAUAAAAAAAAA////AAAAAAAlAAAADAAAAAUAAABMAAAAZAAAAAAAAABhAAAAPwEAAJsAAAAAAAAAYQAAAEABAAA7AAAAIQDwAAAAAAAAAAAAAACAPwAAAAAAAAAAAACAPwAAAAAAAAAAAAAAAAAAAAAAAAAAAAAAAAAAAAAAAAAAJQAAAAwAAAAAAACAKAAAAAwAAAAFAAAAJwAAABgAAAAFAAAAAAAAAP///wAAAAAAJQAAAAwAAAAFAAAATAAAAGQAAAAOAAAAYQAAADEBAABxAAAADgAAAGEAAAAkAQAAEQAAACEA8AAAAAAAAAAAAAAAgD8AAAAAAAAAAAAAgD8AAAAAAAAAAAAAAAAAAAAAAAAAAAAAAAAAAAAAAAAAACUAAAAMAAAAAAAAgCgAAAAMAAAABQAAACUAAAAMAAAAAQAAABgAAAAMAAAAAAAAABIAAAAMAAAAAQAAAB4AAAAYAAAADgAAAGEAAAAyAQAAcgAAACUAAAAMAAAAAQAAAFQAAACUAAAADwAAAGEAAABXAAAAcQAAAAEAAABVVY9BhfaOQQ8AAABhAAAADAAAAEwAAAAAAAAAAAAAAAAAAAD//////////2QAAABTAGEAZAB5ACAAUABlAHIAZQBpAHIAYQAHAAAABwAAAAgAAAAGAAAABAAAAAcAAAAHAAAABQAAAAcAAAADAAAABQAAAAcAAABLAAAAQAAAADAAAAAFAAAAIAAAAAEAAAABAAAAEAAAAAAAAAAAAAAAQAEAAKAAAAAAAAAAAAAAAEABAACgAAAAJQAAAAwAAAACAAAAJwAAABgAAAAFAAAAAAAAAP///wAAAAAAJQAAAAwAAAAFAAAATAAAAGQAAAAOAAAAdgAAADEBAACGAAAADgAAAHYAAAAkAQAAEQAAACEA8AAAAAAAAAAAAAAAgD8AAAAAAAAAAAAAgD8AAAAAAAAAAAAAAAAAAAAAAAAAAAAAAAAAAAAAAAAAACUAAAAMAAAAAAAAgCgAAAAMAAAABQAAACUAAAAMAAAAAQAAABgAAAAMAAAAAAAAABIAAAAMAAAAAQAAAB4AAAAYAAAADgAAAHYAAAAyAQAAhwAAACUAAAAMAAAAAQAAAFQAAAB8AAAADwAAAHYAAABFAAAAhgAAAAEAAABVVY9BhfaOQQ8AAAB2AAAACAAAAEwAAAAAAAAAAAAAAAAAAAD//////////1wAAABDAG8AbgB0AGEAZABvAHIACAAAAAgAAAAHAAAABAAAAAcAAAAIAAAACAAAAAUAAABLAAAAQAAAADAAAAAFAAAAIAAAAAEAAAABAAAAEAAAAAAAAAAAAAAAQAEAAKAAAAAAAAAAAAAAAEABAACgAAAAJQAAAAwAAAACAAAAJwAAABgAAAAFAAAAAAAAAP///wAAAAAAJQAAAAwAAAAFAAAATAAAAGQAAAAOAAAAiwAAANUAAACbAAAADgAAAIsAAADIAAAAEQAAACEA8AAAAAAAAAAAAAAAgD8AAAAAAAAAAAAAgD8AAAAAAAAAAAAAAAAAAAAAAAAAAAAAAAAAAAAAAAAAACUAAAAMAAAAAAAAgCgAAAAMAAAABQAAACUAAAAMAAAAAQAAABgAAAAMAAAAAAAAABIAAAAMAAAAAQAAABYAAAAMAAAAAAAAAFQAAAAAAQAADwAAAIsAAADUAAAAmwAAAAEAAABVVY9BhfaOQQ8AAACLAAAAHgAAAEwAAAAEAAAADgAAAIsAAADWAAAAnAAAAIgAAABGAGkAcgBtAGEAZABvACAAcABvAHIAOgAgAFMAQQBEAFkAIABTAE0ASQBEACAAUABFAFIARQBJAFIAQQAGAAAAAwAAAAUAAAALAAAABwAAAAgAAAAIAAAABAAAAAgAAAAIAAAABQAAAAMAAAAEAAAABwAAAAgAAAAJAAAABwAAAAQAAAAHAAAADAAAAAMAAAAJAAAABAAAAAcAAAAHAAAACAAAAAcAAAADAAAACAAAAAgAAAAWAAAADAAAAAAAAAAlAAAADAAAAAIAAAAOAAAAFAAAAAAAAAAQAAAAFAAAAA==</Object>
  <Object Id="idInvalidSigLnImg">AQAAAGwAAAAAAAAAAAAAAD8BAACfAAAAAAAAAAAAAABmFgAALAsAACBFTUYAAAEApCAAALEAAAAGAAAAAAAAAAAAAAAAAAAAgAcAADgEAABYAQAAwQAAAAAAAAAAAAAAAAAAAMA/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///wAAAAAAJQAAAAwAAAABAAAATAAAAGQAAAAAAAAAAAAAAD8BAACfAAAAAAAAAAAAAABAAQAAoAAAACEA8AAAAAAAAAAAAAAAgD8AAAAAAAAAAAAAgD8AAAAAAAAAAAAAAAAAAAAAAAAAAAAAAAAAAAAAAAAAACUAAAAMAAAAAAAAgCgAAAAMAAAAAQAAACcAAAAYAAAAAQAAAAAAAADw8PAAAAAAACUAAAAMAAAAAQAAAEwAAABkAAAAAAAAAAAAAAA/AQAAnwAAAAAAAAAAAAAAQAEAAKAAAAAhAPAAAAAAAAAAAAAAAIA/AAAAAAAAAAAAAIA/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/AQAAnwAAAAAAAAAAAAAAQAEAAKAAAAAhAPAAAAAAAAAAAAAAAIA/AAAAAAAAAAAAAIA/AAAAAAAAAAAAAAAAAAAAAAAAAAAAAAAAAAAAAAAAAAAlAAAADAAAAAAAAIAoAAAADAAAAAEAAAAnAAAAGAAAAAEAAAAAAAAA////AAAAAAAlAAAADAAAAAEAAABMAAAAZAAAAAAAAAAAAAAAPwEAAJ8AAAAAAAAAAAAAAEABAACgAAAAIQDwAAAAAAAAAAAAAACAPwAAAAAAAAAAAACAPwAAAAAAAAAAAAAAAAAAAAAAAAAAAAAAAAAAAAAAAAAAJQAAAAwAAAAAAACAKAAAAAwAAAABAAAAJwAAABgAAAABAAAAAAAAAP///wAAAAAAJQAAAAwAAAABAAAATAAAAGQAAAAAAAAAAAAAAD8BAACfAAAAAAAAAAAAAABAAQAAoAAAACEA8AAAAAAAAAAAAAAAgD8AAAAAAAAAAAAAgD8AAAAAAAAAAAAAAAAAAAAAAAAAAAAAAAAAAAAAAAAAACUAAAAMAAAAAAAAgCgAAAAMAAAAAQAAACcAAAAYAAAAAQAAAAAAAAD///8AAAAAACUAAAAMAAAAAQAAAEwAAABkAAAAAAAAAAQAAAA/AQAAFwAAAAAAAAAEAAAAQAEAABQAAAAhAPAAAAAAAAAAAAAAAIA/AAAAAAAAAAAAAIA/AAAAAAAAAAAAAAAAAAAAAAAAAAAAAAAAAAAAAAAAAAAlAAAADAAAAAAAAIAoAAAADAAAAAEAAAAnAAAAGAAAAAEAAAAAAAAA////AAAAAAAlAAAADAAAAAEAAABMAAAAZAAAAA4AAAAEAAAAIQAAABcAAAAOAAAABAAAABQAAAAUAAAAIQDwAAAAAAAAAAAAAACAPwAAAAAAAAAAAACAPwAAAAAAAAAAAAAAAAAAAAAAAAAAAAAAAAAAAAAAAAAAJQAAAAwAAAAAAACAKAAAAAwAAAABAAAAFQAAAAwAAAADAAAAcgAAAKAEAAAQAAAABQAAAB8AAAAUAAAAEAAAAAUAAAAQAAAAEAAAAAAA/wEAAAAAAAAAAAAAgD8AAAAAAAAAAAAAgD8AAAAAAAAAAP///wAAAAAAbAAAADQAAACgAAAAAAQAABAAAAAQAAAAKAAAABAAAAAQAAAAAQAgAAMAAAAABAAAAAAAAAAAAAAAAAAAAAAAAAAA/wAA/wAA/wAAAAAAAAAAAAAAAAAAAAAAAAArLCzDCwsLMQAAAAAAAAAAAAAAAC0us8ETE0tRAAAAAAAAAAAAAAAAExNLUS0us8EAAAAAAAAAAAAAAAAAAAAAODo6/z5AQPkhIiKXCwsLMQYGBhwTE0tRNTfW5hMTS1EAAAAAExNLUTU31uYTE0tRAAAAAAAAAAAAAAAAAAAAADg6Ov/l5eX/dHZ2+Dg6Ov+DhITmHh4eHxMTS1E1N9bmHh93gDU31uYTE0tRAAAAAAAAAAAAAAAAAAAAAAAAAAA4Ojr/+vr6//r6+v/6+vr/+vr6/8HBwcUAAAAAHh93gDs97f8eH3eAAAAAAAAAAAAAAAAAAAAAAAAAAAAAAAAAODo6//r6+v/6+vr/+vr6/97e3uIeHh4fExNLUTU31uYeH3eANTfW5hMTS1EAAAAAAAAAAAAAAAAAAAAAAAAAADg6Ov/6+vr/+vr6/97e3uIeHh4fExNLUTU31uYTE0tRAAAAABMTS1E1N9bmExNLUQAAAAAAAAAAAAAAAAAAAAA4Ojr/+vr6//r6+v88PDw9AAAAAC0us8ETE0tRAAAAAAAAAAAAAAAAExNLUS0us8EAAAAAAAAAAAAAAAAAAAAAODo6/5GSkv9OUFD/VFZW+iEhITgAAAAABgYGHAAAAAAAAAAAAAAAAAAAAAAAAAAAAAAAAAAAAAAAAAAAAAAAADg6Ov9xcnL/1dXV//r6+v/MzMzlOzs7UkRGRukAAAAAAAAAAAAAAAAAAAAAAAAAAAAAAAAAAAAAAAAAAB4fH4poaWn3+vr6//r6+v/6+vr/+vr6//r6+v9oaWn3Hh8figAAAAAAAAAAAAAAAAAAAAAAAAAAAAAAAAAAAABCRETy1dXV//r6+v/6+vr/+vr6//r6+v/6+vr/1dXV/0JERPIAAAAAAAAAAAAAAAAAAAAAAAAAAAAAAAAAAAAAODo6//r6+v/6+vr/+vr6//r6+v/6+vr/+vr6//r6+v84Ojr/AAAAAAAAAAAAAAAAAAAAAAAAAAAAAAAAAAAAAERGRvTV1dX/+vr6//r6+v/6+vr/+vr6//r6+v/V1dX/REZG9AAAAAAAAAAAAAAAAAAAAAAAAAAAAAAAAAAAAAAsLS2Ybm9v/Pr6+v/6+vr/+vr6//r6+v/6+vr/bm9v/CwtLZgAAAAAAAAAAAAAAAAAAAAAAAAAAAAAAAAAAAAABgYGHERGRulub2/81dXV//r6+v/V1dX/bm9v/EdJSewGBgYcAAAAAAAAAAAAAAAAAAAAAAAAAAAAAAAAAAAAAAAAAAAGBgYcOjs7pkVHR/Y4Ojr/RUdH9jo7O6YGBgYcAAAAAAAAAAAAAAAAAAAAAAAAAAAnAAAAGAAAAAEAAAAAAAAA////AAAAAAAlAAAADAAAAAEAAABMAAAAZAAAADAAAAAFAAAAigAAABUAAAAwAAAABQAAAFsAAAARAAAAIQDwAAAAAAAAAAAAAACAPwAAAAAAAAAAAACAPwAAAAAAAAAAAAAAAAAAAAAAAAAAAAAAAAAAAAAAAAAAJQAAAAwAAAAAAACAKAAAAAwAAAABAAAAUgAAAHABAAABAAAA8////wAAAAAAAAAAAAAAAJABAAAAAAABAAAAAHMAZQBnAG8AZQAgAHUAaQAAAAAAAAAAAAAAAAAAAAAAAAAAAAAAAAAAAAAAAAAAAAAAAAAAAAAAAAAAAAAAAAAAAAAAACAAAAAAAAAA0CfL/38AAADQJ8v/fwAAVDYLy/9/AAAAACgx+H8AAEFpfcr/fwAAMBYoMfh/AABUNgvL/38AAMgWAAAAAAAAQAAAwP9/AAAAACgx+H8AABFsfcr/fwAABAAAAAAAAAAwFigx+H8AANC0T5dLAAAAVDYLywAAAABIAAAAAAAAAFQ2C8v/fwAAqNMny/9/AACAOgvL/38AAAEAAAAAAAAA/l8Ly/9/AAAAACgx+H8AAAAAAAAAAAAAAAAAAAAAAAAAAAAAAAAAALDdY78BAgAAW6YJL/h/AACwtU+XSwAAAEm2T5dLAAAAAAAAAAAAAAAAAAAAZHYACAAAAAAlAAAADAAAAAEAAAAYAAAADAAAAP8AAAASAAAADAAAAAEAAAAeAAAAGAAAADAAAAAFAAAAiwAAABYAAAAlAAAADAAAAAEAAABUAAAAqAAAADEAAAAFAAAAiQAAABUAAAABAAAAVVWPQYX2jkExAAAABQAAAA8AAABMAAAAAAAAAAAAAAAAAAAA//////////9sAAAARgBpAHIAbQBhACAAbgBvACAAdgDhAGwAaQBkAGEAAAAGAAAAAwAAAAUAAAALAAAABwAAAAQAAAAHAAAACAAAAAQAAAAGAAAABwAAAAMAAAADAAAACAAAAAcAAABLAAAAQAAAADAAAAAFAAAAIAAAAAEAAAABAAAAEAAAAAAAAAAAAAAAQAEAAKAAAAAAAAAAAAAAAEABAACgAAAAUgAAAHABAAACAAAAFAAAAAkAAAAAAAAAAAAAALwCAAAAAAAAAQICIlMAeQBzAHQAZQBtAAAAAAAAAAAAAAAAAAAAAAAAAAAAAAAAAAAAAAAAAAAAAAAAAAAAAAAAAAAAAAAAAAAAAAAAAAAAwPMfvQECAAAAAAAAAAAAAAEAAAANkAAAiK4sL/h/AAAAAAAAAAAAAIA/KDH4fwAACQAAAAEAAAAJAAAAAAAAAAAAAAAAAAAAAAAAAAAAAACFV8WGE5IAALDdY78BAgAABAAAAAAAAADQ6gvJAQIAALDdY78BAgAAUBROlwAAAAAAAAAAAAAAAAcAAAAAAAAAAAAAAAAAAACME06XSwAAAMkTTpdLAAAAYbcFL/h/AABpAGEAbAAAAAAAAAAAAAAAAAAAAAAAAAAAAAAAAAAAALDdY78BAgAAW6YJL/h/AAAwE06XSwAAAMkTTpdLAAAAIEGM0AECAAAAAAAAZHYACAAAAAAlAAAADAAAAAIAAAAnAAAAGAAAAAMAAAAAAAAAAAAAAAAAAAAlAAAADAAAAAMAAABMAAAAZAAAAAAAAAAAAAAA//////////8AAAAAHAAAAAAAAAA/AAAAIQDwAAAAAAAAAAAAAACAPwAAAAAAAAAAAACAPwAAAAAAAAAAAAAAAAAAAAAAAAAAAAAAAAAAAAAAAAAAJQAAAAwAAAAAAACAKAAAAAwAAAADAAAAJwAAABgAAAADAAAAAAAAAAAAAAAAAAAAJQAAAAwAAAADAAAATAAAAGQAAAAAAAAAAAAAAP//////////AAAAABwAAABAAQAAAAAAACEA8AAAAAAAAAAAAAAAgD8AAAAAAAAAAAAAgD8AAAAAAAAAAAAAAAAAAAAAAAAAAAAAAAAAAAAAAAAAACUAAAAMAAAAAAAAgCgAAAAMAAAAAwAAACcAAAAYAAAAAwAAAAAAAAAAAAAAAAAAACUAAAAMAAAAAwAAAEwAAABkAAAAAAAAAAAAAAD//////////0ABAAAcAAAAAAAAAD8AAAAhAPAAAAAAAAAAAAAAAIA/AAAAAAAAAAAAAIA/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///wAAAAAAJQAAAAwAAAADAAAATAAAAGQAAAAAAAAAHAAAAD8BAABaAAAAAAAAABwAAABAAQAAPwAAACEA8AAAAAAAAAAAAAAAgD8AAAAAAAAAAAAAgD8AAAAAAAAAAAAAAAAAAAAAAAAAAAAAAAAAAAAAAAAAACUAAAAMAAAAAAAAgCgAAAAMAAAAAwAAACcAAAAYAAAAAwAAAAAAAAD///8AAAAAACUAAAAMAAAAAwAAAEwAAABkAAAACwAAADcAAAAhAAAAWgAAAAsAAAA3AAAAFwAAACQAAAAhAPAAAAAAAAAAAAAAAIA/AAAAAAAAAAAAAIA/AAAAAAAAAAAAAAAAAAAAAAAAAAAAAAAAAAAAAAAAAAAlAAAADAAAAAAAAIAoAAAADAAAAAMAAABSAAAAcAEAAAMAAADg////AAAAAAAAAAAAAAAAkAEAAAAAAAEAAAAAYQByAGkAYQBsAAAAAAAAAAAAAAAAAAAAAAAAAAAAAAAAAAAAAAAAAAAAAAAAAAAAAAAAAAAAAAAAAAAAAAAAAAAAAAAAABq9AQIAAAIAAAABAgAAKAAAAAAAAACIriwv+H8AAAAAAAAAAAAAIFMYyv9/AAD/////AgAAAFAi/OUBAgAAAAAAAAAAAAAAAAAAAAAAAAVXxYYTkgAAAAAAAAAAAAAAAAAA/38AAOD///8AAAAAsN1jvwECAADoE06XAAAAAAAAAAAAAAAABgAAAAAAAAAAAAAAAAAAAAwTTpdLAAAASRNOl0sAAABhtwUv+H8AANAC/OUBAgAAkNz85QAAAACYkiXK/38AANAC/OUBAgAAsN1jvwECAABbpgkv+H8AALASTpdLAAAASRNOl0sAAABQJ9LPAQIAAAAAAABkdgAIAAAAACUAAAAMAAAAAwAAABgAAAAMAAAAAAAAABIAAAAMAAAAAQAAABYAAAAMAAAACAAAAFQAAABUAAAADAAAADcAAAAgAAAAWgAAAAEAAABVVY9BhfaOQQwAAABbAAAAAQAAAEwAAAAEAAAACwAAADcAAAAiAAAAWwAAAFAAAABYAAAAFQAAABYAAAAMAAAAAAAAACUAAAAMAAAAAgAAACcAAAAYAAAABAAAAAAAAAD///8AAAAAACUAAAAMAAAABAAAAEwAAABkAAAAMAAAACAAAAA0AQAAWgAAADAAAAAgAAAABQEAADsAAAAhAPAAAAAAAAAAAAAAAIA/AAAAAAAAAAAAAIA/AAAAAAAAAAAAAAAAAAAAAAAAAAAAAAAAAAAAAAAAAAAlAAAADAAAAAAAAIAoAAAADAAAAAQAAAAnAAAAGAAAAAQAAAAAAAAA////AAAAAAAlAAAADAAAAAQAAABMAAAAZAAAADAAAAAgAAAANAEAAFYAAAAwAAAAIAAAAAUBAAA3AAAAIQDwAAAAAAAAAAAAAACAPwAAAAAAAAAAAACAPwAAAAAAAAAAAAAAAAAAAAAAAAAAAAAAAAAAAAAAAAAAJQAAAAwAAAAAAACAKAAAAAwAAAAEAAAAJwAAABgAAAAEAAAAAAAAAP///wAAAAAAJQAAAAwAAAAEAAAATAAAAGQAAAAwAAAAOwAAAJ0AAABWAAAAMAAAADsAAABuAAAAHAAAACEA8AAAAAAAAAAAAAAAgD8AAAAAAAAAAAAAgD8AAAAAAAAAAAAAAAAAAAAAAAAAAAAAAAAAAAAAAAAAACUAAAAMAAAAAAAAgCgAAAAMAAAABAAAAFIAAABwAQAABAAAAOz///8AAAAAAAAAAAAAAACQAQAAAAAAAQAAAABzAGUAZwBvAGUAIAB1AGkAAAAAAAAAAAAAAAAAAAAAAAAAAAAAAAAAAAAAAAAAAAAAAAAAAAAAAAAAAAAAAAAAAAAAADhL/8n/fwAAAAAAAP9/AAA4S//J/38AAIiuLC/4fwAAAAAAAAAAAAAAAAAAAAAAAMDf/OUBAgAAAAAAAAAAAAAAAAAAAAAAAAAAAAAAAAAAlVfFhhOSAACWznjJ/38AACBI/8n/fwAA7P///wAAAACw3WO/AQIAAFgUTpcAAAAAAAAAAAAAAAAJAAAAAAAAAAAAAAAAAAAAfBNOl0sAAAC5E06XSwAAAGG3BS/4fwAAOEv/yf9/AAAAAAAAAAAAALAbTpdLAAAAAAAAAAAAAACw3WO/AQIAAFumCS/4fwAAIBNOl0sAAAC5E06XSwAAAKBUjNABAgAAAAAAAGR2AAgAAAAAJQAAAAwAAAAEAAAAGAAAAAwAAAAAAAAAEgAAAAwAAAABAAAAHgAAABgAAAAwAAAAOwAAAJ4AAABXAAAAJQAAAAwAAAAEAAAAVAAAAJQAAAAxAAAAOwAAAJwAAABWAAAAAQAAAFVVj0GF9o5BMQAAADsAAAAMAAAATAAAAAAAAAAAAAAAAAAAAP//////////ZAAAAFMAYQBkAHkAIABQAGUAcgBlAGkAcgBhAAsAAAAKAAAADAAAAAoAAAAFAAAACwAAAAoAAAAHAAAACgAAAAUAAAAHAAAACgAAAEsAAABAAAAAMAAAAAUAAAAgAAAAAQAAAAEAAAAQAAAAAAAAAAAAAABAAQAAoAAAAAAAAAAAAAAAQAEAAKAAAAAlAAAADAAAAAIAAAAnAAAAGAAAAAUAAAAAAAAA////AAAAAAAlAAAADAAAAAUAAABMAAAAZAAAAAAAAABhAAAAPwEAAJsAAAAAAAAAYQAAAEABAAA7AAAAIQDwAAAAAAAAAAAAAACAPwAAAAAAAAAAAACAPwAAAAAAAAAAAAAAAAAAAAAAAAAAAAAAAAAAAAAAAAAAJQAAAAwAAAAAAACAKAAAAAwAAAAFAAAAJwAAABgAAAAFAAAAAAAAAP///wAAAAAAJQAAAAwAAAAFAAAATAAAAGQAAAAOAAAAYQAAADEBAABxAAAADgAAAGEAAAAkAQAAEQAAACEA8AAAAAAAAAAAAAAAgD8AAAAAAAAAAAAAgD8AAAAAAAAAAAAAAAAAAAAAAAAAAAAAAAAAAAAAAAAAACUAAAAMAAAAAAAAgCgAAAAMAAAABQAAACUAAAAMAAAAAQAAABgAAAAMAAAAAAAAABIAAAAMAAAAAQAAAB4AAAAYAAAADgAAAGEAAAAyAQAAcgAAACUAAAAMAAAAAQAAAFQAAACUAAAADwAAAGEAAABXAAAAcQAAAAEAAABVVY9BhfaOQQ8AAABhAAAADAAAAEwAAAAAAAAAAAAAAAAAAAD//////////2QAAABTAGEAZAB5ACAAUABlAHIAZQBpAHIAYQAHAAAABwAAAAgAAAAGAAAABAAAAAcAAAAHAAAABQAAAAcAAAADAAAABQAAAAcAAABLAAAAQAAAADAAAAAFAAAAIAAAAAEAAAABAAAAEAAAAAAAAAAAAAAAQAEAAKAAAAAAAAAAAAAAAEABAACgAAAAJQAAAAwAAAACAAAAJwAAABgAAAAFAAAAAAAAAP///wAAAAAAJQAAAAwAAAAFAAAATAAAAGQAAAAOAAAAdgAAADEBAACGAAAADgAAAHYAAAAkAQAAEQAAACEA8AAAAAAAAAAAAAAAgD8AAAAAAAAAAAAAgD8AAAAAAAAAAAAAAAAAAAAAAAAAAAAAAAAAAAAAAAAAACUAAAAMAAAAAAAAgCgAAAAMAAAABQAAACUAAAAMAAAAAQAAABgAAAAMAAAAAAAAABIAAAAMAAAAAQAAAB4AAAAYAAAADgAAAHYAAAAyAQAAhwAAACUAAAAMAAAAAQAAAFQAAAB8AAAADwAAAHYAAABFAAAAhgAAAAEAAABVVY9BhfaOQQ8AAAB2AAAACAAAAEwAAAAAAAAAAAAAAAAAAAD//////////1wAAABDAG8AbgB0AGEAZABvAHIACAAAAAgAAAAHAAAABAAAAAcAAAAIAAAACAAAAAUAAABLAAAAQAAAADAAAAAFAAAAIAAAAAEAAAABAAAAEAAAAAAAAAAAAAAAQAEAAKAAAAAAAAAAAAAAAEABAACgAAAAJQAAAAwAAAACAAAAJwAAABgAAAAFAAAAAAAAAP///wAAAAAAJQAAAAwAAAAFAAAATAAAAGQAAAAOAAAAiwAAANUAAACbAAAADgAAAIsAAADIAAAAEQAAACEA8AAAAAAAAAAAAAAAgD8AAAAAAAAAAAAAgD8AAAAAAAAAAAAAAAAAAAAAAAAAAAAAAAAAAAAAAAAAACUAAAAMAAAAAAAAgCgAAAAMAAAABQAAACUAAAAMAAAAAQAAABgAAAAMAAAAAAAAABIAAAAMAAAAAQAAABYAAAAMAAAAAAAAAFQAAAAAAQAADwAAAIsAAADUAAAAmwAAAAEAAABVVY9BhfaOQQ8AAACLAAAAHgAAAEwAAAAEAAAADgAAAIsAAADWAAAAnAAAAIgAAABGAGkAcgBtAGEAZABvACAAcABvAHIAOgAgAFMAQQBEAFkAIABTAE0ASQBEACAAUABFAFIARQBJAFIAQQAGAAAAAwAAAAUAAAALAAAABwAAAAgAAAAIAAAABAAAAAgAAAAIAAAABQAAAAMAAAAEAAAABwAAAAgAAAAJAAAABwAAAAQAAAAHAAAADAAAAAMAAAAJAAAABAAAAAcAAAAHAAAACAAAAAcAAAADAAAACAAAAAgAAAAWAAAADAAAAAAAAAAlAAAADAAAAAIAAAAOAAAAFAAAAAAAAAAQAAAAFAAAAA==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ztsaWCLVlSmoWhrRc4QeE0+hNWKFQOErthFtF5pfWLI=</DigestValue>
    </Reference>
    <Reference Type="http://www.w3.org/2000/09/xmldsig#Object" URI="#idOfficeObject">
      <DigestMethod Algorithm="http://www.w3.org/2001/04/xmlenc#sha256"/>
      <DigestValue>eMdn8QnTp61kweNXg+T8FyjKQL2h2R5r83wBAeKDju8=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AnAdRC/ANDeBjZm53ZQ0+IAetSrdcRbSuULuXJ4VIMU=</DigestValue>
    </Reference>
    <Reference Type="http://www.w3.org/2000/09/xmldsig#Object" URI="#idValidSigLnImg">
      <DigestMethod Algorithm="http://www.w3.org/2001/04/xmlenc#sha256"/>
      <DigestValue>zM4hv8pxkYywIoXGX+VtlXs1jSGqFHIlLJ67SDuINUo=</DigestValue>
    </Reference>
    <Reference Type="http://www.w3.org/2000/09/xmldsig#Object" URI="#idInvalidSigLnImg">
      <DigestMethod Algorithm="http://www.w3.org/2001/04/xmlenc#sha256"/>
      <DigestValue>lYh9WtjX2/O5VyfUU3Ly762yZJhgAdDLJK4iUUnLmMM=</DigestValue>
    </Reference>
  </SignedInfo>
  <SignatureValue>iLdVw7Sm9aOeojPAmvyL9ymDHDT9B85lFUPKtTN6ou9NLEQVAdekRY1VghhjYPQk7HhsIzqzdJOY
vIwEXbqzgRBpLtxvvbiPmlG9yRQRVYM7hhw1A2P1NcPSQfcXEpSBOTrFJQ4ip0jNymxx3OEAEb8q
Azm3pwIDFyEQHdTqBzMBZKlRMILatTyP8y76j65sXtNBnMCtL+HmBSKs1H7hQkrdzwhWIYbYE8mT
t05/NVhvEQjhysKI8f13y86ZGfGVZtCL7l8JC42Cke3Jq1/HI4sXZg6e0DKF5Q8JLhkMtJ3KiASl
euncEv6SuJSAZTFDjLDVRYYTTdEwqBh25SThwQ==</SignatureValue>
  <KeyInfo>
    <X509Data>
      <X509Certificate>MIIHyzCCBbOgAwIBAgIQLo0O5amH2ZtgzPaaECRlxzANBgkqhkiG9w0BAQsFADBPMRcwFQYDVQQFEw5SVUMgODAwODAwOTktMDELMAkGA1UEBhMCUFkxETAPBgNVBAoMCFZJVCBTLkEuMRQwEgYDVQQDEwtDQS1WSVQgUy5BLjAeFw0yMTA2MTgxOTQwMTBaFw0yMzA2MTgxOTQwMTBaMIGlMRgwFgYDVQQqDA9NQVlSQSBBTlRPTkVMTEExFTATBgNVBAQMDFJPVVggTUlSQU5EQTESMBAGA1UEBRMJQ0k0NDk4MzIxMSUwIwYDVQQDDBxNQVlSQSBBTlRPTkVMTEEgUk9VWCBNSVJBTkRBMREwDwYDVQQLDAhGSVJNQSBGMjEXMBUGA1UECgwOUEVSU09OQSBGSVNJQ0ExCzAJBgNVBAYTAlBZMIIBIjANBgkqhkiG9w0BAQEFAAOCAQ8AMIIBCgKCAQEAjp9SHr1JoB8FYf1Bu1a1jBFgeS4IKW6C1mP+qPDT6BtoTplgc2+GUFFKK5uv0uk8Piqk8kU5ee9QEVd1g5Ezkv0KmFyazxjSef7mG70Eh4O8AHzeFjY63tkAHnvQ+lFDtDsNt+woM4FdYkElkfmhRDgsaka7wo3jQPbOFgbSwPBG4pIWva3vwvj1OTaj1Mw4rmuc7/HOiE2/uGWyIs2jxOOcc/zG2Un8DboZL8KFFKYd4+98uQ8F7m+2MoIT3OQeq+nCeHeGo8jfl27pR2GFo0+TEn1foJkaLzAZgrEbhPMTx+lC4Gxvzry/Of/UmD0rBJLcAJJy419Zg6jHbXB/hQIDAQABo4IDSjCCA0YwDAYDVR0TAQH/BAIwADAOBgNVHQ8BAf8EBAMCBeAwLAYDVR0lAQH/BCIwIAYIKwYBBQUHAwQGCCsGAQUFBwMCBgorBgEEAYI3FAICMB0GA1UdDgQWBBQtMhAeP/Y0Y+WsQuz60Nf+G+E8gD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CAGA1UdEQQZMBeBFU1BWS5ST1VYLjg5QEdNQUlMLkNPTTB2BggrBgEFBQcBAQRqMGgwKAYIKwYBBQUHMAGGHGh0dHBzOi8vd3d3LmVmaXJtYS5jb20ucHkvdmEwPAYIKwYBBQUHMAKGMGh0dHBzOi8vd3d3LmVmaXJtYS5jb20ucHkvcmVwb3NpdG9yaW8vZWZpcm1hLmNydDBCBgNVHR8EOzA5MDegNaAzhjFodHRwczovL3d3dy5lZmlybWEuY29tLnB5L3JlcG9zaXRvcmlvL2VmaXJtYTEuY3JsMA0GCSqGSIb3DQEBCwUAA4ICAQA/Gpkbhow4+g0LUtqSzZf7Dm5VojVXUmH8dvdWJp/Ps1WjUT0qftzYskR86n/cYSziFnk3VV0OXs6inIjYyU/WzKjQH1YDWH8mjd8FtVRKUMBPDtw0uwoytL0Utlwr5Wj7ihlKtgL89UpAKnqdgGlpHQhzGH70I+lsQFDi+F9TR5ALJFLaQMMro6l8pP+HUGgdpvkz6ZkxBgOjI19VajEQ4RUoM/3PhH2YlV5oVqVZxGz7z2A4WJkFg+S4yZ574IuBeP87CJ3P7Uu/qixp3Bliii8UAKIMO3GPME6xKRyGGFtoR43k1ZvMwwo0PdVRfiorgULd6QnhpLeEmyG1nBobi4GulZTl3N5zvrOyLg6dkgmeOiajD8qqg4pfoWPEAEz5+MrFy31uOxUUy6xpmVEpdlLUptZ9t47rTmVhmIwqNls5RVS5M1E2tzharpJ9Gd8cP0NCk/vLDjWcpTA/ORTRg4AHZwVkheSZKTfcAfLMgUBRKxhK5c8EGV3Vc5aBaqqa7N3YCU4k471aPqNdNXjqhT+k68Sc7mDP2UUXP2rt3y7MsMCpDGYzGMI+4ocE8LM/0kA8tz4RKMZUeZ1lXXXB4UHnq11GWG8N7ceyBHKEa2/TbLGPAwJlvsv3krATMky9aQSA3kA3zO0cYUMj/oXFGUcQ+vIviOqJ4jm/nXCY7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13"/>
          </Transform>
          <Transform Algorithm="http://www.w3.org/TR/2001/REC-xml-c14n-20010315"/>
        </Transforms>
        <DigestMethod Algorithm="http://www.w3.org/2001/04/xmlenc#sha256"/>
        <DigestValue>vkxJmPACU4DrMfqPVfiHXGE3GBX8tIroYD+k86vhXJs=</DigestValue>
      </Reference>
      <Reference URI="/xl/calcChain.xml?ContentType=application/vnd.openxmlformats-officedocument.spreadsheetml.calcChain+xml">
        <DigestMethod Algorithm="http://www.w3.org/2001/04/xmlenc#sha256"/>
        <DigestValue>IiKBzMYCYe4Kj4VG2MkmcauAuFV0dOtvI36JKkxOz7Q=</DigestValue>
      </Reference>
      <Reference URI="/xl/comments1.xml?ContentType=application/vnd.openxmlformats-officedocument.spreadsheetml.comments+xml">
        <DigestMethod Algorithm="http://www.w3.org/2001/04/xmlenc#sha256"/>
        <DigestValue>cLm5nMTR5u+Rd9PEXAdqHwGC6R+btHTLhYCMdHh7euE=</DigestValue>
      </Reference>
      <Reference URI="/xl/comments2.xml?ContentType=application/vnd.openxmlformats-officedocument.spreadsheetml.comments+xml">
        <DigestMethod Algorithm="http://www.w3.org/2001/04/xmlenc#sha256"/>
        <DigestValue>yaHUjLZEbj0X5/ay1w6As4eX5dbZXZlTB3BgN/S64q0=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6jjMgi3pfG+Mho9TKglc4Y9hTTywrlztt/SW0w6HA4c=</DigestValue>
      </Reference>
      <Reference URI="/xl/drawings/drawing1.xml?ContentType=application/vnd.openxmlformats-officedocument.drawing+xml">
        <DigestMethod Algorithm="http://www.w3.org/2001/04/xmlenc#sha256"/>
        <DigestValue>gn2FGm2GCFnUXykrEQCWpZu5tBZ1/uwNMcfhoA7rKIw=</DigestValue>
      </Reference>
      <Reference URI="/xl/drawings/drawing2.xml?ContentType=application/vnd.openxmlformats-officedocument.drawing+xml">
        <DigestMethod Algorithm="http://www.w3.org/2001/04/xmlenc#sha256"/>
        <DigestValue>kvUba1bFElAZqscDRMxXE4D5pCPFzohAGCksfKS4BDE=</DigestValue>
      </Reference>
      <Reference URI="/xl/drawings/drawing3.xml?ContentType=application/vnd.openxmlformats-officedocument.drawing+xml">
        <DigestMethod Algorithm="http://www.w3.org/2001/04/xmlenc#sha256"/>
        <DigestValue>dzRISMGn5S1DaaDSby7/dv/RRiEMLYMMaU/Hy9tsT8A=</DigestValue>
      </Reference>
      <Reference URI="/xl/drawings/drawing4.xml?ContentType=application/vnd.openxmlformats-officedocument.drawing+xml">
        <DigestMethod Algorithm="http://www.w3.org/2001/04/xmlenc#sha256"/>
        <DigestValue>0pAdXJ/H5DAoe41woJvFnwYXBpjLqtxrGPjWWgbBIyw=</DigestValue>
      </Reference>
      <Reference URI="/xl/drawings/drawing5.xml?ContentType=application/vnd.openxmlformats-officedocument.drawing+xml">
        <DigestMethod Algorithm="http://www.w3.org/2001/04/xmlenc#sha256"/>
        <DigestValue>tpxwfJC9jnVdSplu51hIUvo6VMBrb9t6n0kbnKcQ/gw=</DigestValue>
      </Reference>
      <Reference URI="/xl/drawings/drawing6.xml?ContentType=application/vnd.openxmlformats-officedocument.drawing+xml">
        <DigestMethod Algorithm="http://www.w3.org/2001/04/xmlenc#sha256"/>
        <DigestValue>w6QYIl9KxDr0E5uYDk2CdE1u++WMF1pTFMTAjxHN0+4=</DigestValue>
      </Reference>
      <Reference URI="/xl/drawings/drawing7.xml?ContentType=application/vnd.openxmlformats-officedocument.drawing+xml">
        <DigestMethod Algorithm="http://www.w3.org/2001/04/xmlenc#sha256"/>
        <DigestValue>j/MKTC7TeAmCOLfQXcYw5vMJ2Es8ovPriZibiJCygEA=</DigestValue>
      </Reference>
      <Reference URI="/xl/drawings/vmlDrawing1.vml?ContentType=application/vnd.openxmlformats-officedocument.vmlDrawing">
        <DigestMethod Algorithm="http://www.w3.org/2001/04/xmlenc#sha256"/>
        <DigestValue>JVCo3/D/a2+e+4r6ozdJIPOrplw2suca2zIoILyXBNY=</DigestValue>
      </Reference>
      <Reference URI="/xl/drawings/vmlDrawing2.vml?ContentType=application/vnd.openxmlformats-officedocument.vmlDrawing">
        <DigestMethod Algorithm="http://www.w3.org/2001/04/xmlenc#sha256"/>
        <DigestValue>DJmoBqumuqfxc1hhgS1FI43cpq8iZzqKqxGse4l5CWI=</DigestValue>
      </Reference>
      <Reference URI="/xl/drawings/vmlDrawing3.vml?ContentType=application/vnd.openxmlformats-officedocument.vmlDrawing">
        <DigestMethod Algorithm="http://www.w3.org/2001/04/xmlenc#sha256"/>
        <DigestValue>dvHJZJCmo3nxEQZn6nNhlLfoWqIrnA8YhL0nJRLSqNI=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+Ghp6ayukeoiiJxAmsXv6Lu5mWyFxLbo+iKSOYlsS28=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QCUd4S2AR5kBEdM2lM/qKg2NIYxhQ+ilG7IzUn+1xxs=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RgO1yifePhy3d+AoQWc6SHC5NXe7Vk29kt8fBgX5OJw=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QB+V+nxw7ZAblYt3S/Ch75wG1at6SMVaGhbTRnBHUD0=</DigestValue>
      </Reference>
      <Reference URI="/xl/media/image1.png?ContentType=image/png">
        <DigestMethod Algorithm="http://www.w3.org/2001/04/xmlenc#sha256"/>
        <DigestValue>TlzBI7e/Ism4kh/8vbQKWFG+u2P2KUExVHsgm6INjj4=</DigestValue>
      </Reference>
      <Reference URI="/xl/media/image2.emf?ContentType=image/x-emf">
        <DigestMethod Algorithm="http://www.w3.org/2001/04/xmlenc#sha256"/>
        <DigestValue>QHaRmdoF8VsrgTvHk3Nbbl9WK2d9yQLtNCzragc5Tnc=</DigestValue>
      </Reference>
      <Reference URI="/xl/media/image3.emf?ContentType=image/x-emf">
        <DigestMethod Algorithm="http://www.w3.org/2001/04/xmlenc#sha256"/>
        <DigestValue>w7ufRtr0Nw9bdC56KH9BdlTU88emGjR6jSb+IYggDW0=</DigestValue>
      </Reference>
      <Reference URI="/xl/media/image4.emf?ContentType=image/x-emf">
        <DigestMethod Algorithm="http://www.w3.org/2001/04/xmlenc#sha256"/>
        <DigestValue>YQeApz4wnxX2STxsZejVdOeGXbkVYEEGsxrJ3Wjlj60=</DigestValue>
      </Reference>
      <Reference URI="/xl/media/image5.emf?ContentType=image/x-emf">
        <DigestMethod Algorithm="http://www.w3.org/2001/04/xmlenc#sha256"/>
        <DigestValue>cYcywxBYOBgwAk7/mEiPwebFOfQC+W4Ko9Dpsdtz+sU=</DigestValue>
      </Reference>
      <Reference URI="/xl/media/image6.emf?ContentType=image/x-emf">
        <DigestMethod Algorithm="http://www.w3.org/2001/04/xmlenc#sha256"/>
        <DigestValue>bgek0D1+0o2aDDzVZpG7hX83ZhS9Feb3oxXlPB++yCY=</DigestValue>
      </Reference>
      <Reference URI="/xl/persons/person.xml?ContentType=application/vnd.ms-excel.person+xml">
        <DigestMethod Algorithm="http://www.w3.org/2001/04/xmlenc#sha256"/>
        <DigestValue>mT4cvMRpE00UcW/kyJGarjFcFkqow4ert9nX5a6DrAU=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sLlVsMu/UmxdwdvPNZF0AY0+lC5fiUlO4f1F+aMCq5U=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sLlVsMu/UmxdwdvPNZF0AY0+lC5fiUlO4f1F+aMCq5U=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sLlVsMu/UmxdwdvPNZF0AY0+lC5fiUlO4f1F+aMCq5U=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us64TnVnxW6S3JGyKSPYkF8hRrmqXxu3UhET7UNI3oY=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3auKKYy+1zVh2/o2zFXt0gBsKnXg8b+IwT1iM49e1ek=</DigestValue>
      </Reference>
      <Reference URI="/xl/sharedStrings.xml?ContentType=application/vnd.openxmlformats-officedocument.spreadsheetml.sharedStrings+xml">
        <DigestMethod Algorithm="http://www.w3.org/2001/04/xmlenc#sha256"/>
        <DigestValue>n3B79flLsCCdMcnT5+xh6PwI1BZZgb9s+ZYJnch9WXI=</DigestValue>
      </Reference>
      <Reference URI="/xl/styles.xml?ContentType=application/vnd.openxmlformats-officedocument.spreadsheetml.styles+xml">
        <DigestMethod Algorithm="http://www.w3.org/2001/04/xmlenc#sha256"/>
        <DigestValue>O8Y0uXWjxiaDbNSD72uJSPsE1gq/1TTg4aGUoW+SBb8=</DigestValue>
      </Reference>
      <Reference URI="/xl/theme/theme1.xml?ContentType=application/vnd.openxmlformats-officedocument.theme+xml">
        <DigestMethod Algorithm="http://www.w3.org/2001/04/xmlenc#sha256"/>
        <DigestValue>HpkhkEH/NfxYYunqn8gDSSXwsogmnmNBn70U95mIPRU=</DigestValue>
      </Reference>
      <Reference URI="/xl/threadedComments/threadedComment1.xml?ContentType=application/vnd.ms-excel.threadedcomments+xml">
        <DigestMethod Algorithm="http://www.w3.org/2001/04/xmlenc#sha256"/>
        <DigestValue>iuvScDO1IT3GQaBtk2P42BElB/Jkd1mlgrUkfHAKnJM=</DigestValue>
      </Reference>
      <Reference URI="/xl/workbook.xml?ContentType=application/vnd.openxmlformats-officedocument.spreadsheetml.sheet.main+xml">
        <DigestMethod Algorithm="http://www.w3.org/2001/04/xmlenc#sha256"/>
        <DigestValue>5SWJ54wgkCYbOD7iXuvghF0waI42zh3Qjs9bWFuC5GQ=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oY0oKg4yB0FiSyDpS+lW7ZLMeZcI5wvg+y8nqaThVbI=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5xxQVHCeUDS0YkOsoE/l+Me7VZm2PiL6r34slOC8heg=</DigestValue>
      </Reference>
      <Reference URI="/xl/worksheets/_rels/sheet1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v6ZR+j1fFuNhPdOuKCFGVSq7SvzvtF1XjdATb4W++CQ=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943bOL1MQuB8yHAwkESok7ajOmtJvE915g9fLexODpc=</DigestValue>
      </Reference>
      <Reference URI="/xl/worksheets/_rels/sheet2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tsEfa6lYCY3sfMgHS1HHqkR/RaDlmm9sgfs3ZGQtm3g=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f/iHIj5EXWJqEOYUDE+hDDONcWEy7b8EEin33f9rUfg=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aAR6l/b3SiQsGMPtnMeHmzfsh0crtT1C5+UxP55whIA=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tXlKTrMd35w/VGEq0pAUKGzoA7lDDEGfooykNcJtZd4=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iWCU4DBPtwuredku8ZlsYqjq4AgU3pXVRB544N8Fhb0=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sheet1.xml?ContentType=application/vnd.openxmlformats-officedocument.spreadsheetml.worksheet+xml">
        <DigestMethod Algorithm="http://www.w3.org/2001/04/xmlenc#sha256"/>
        <DigestValue>k5tbO7GjPecTz48JJMGqNJYFXhzpQfSu8OECHMThbNc=</DigestValue>
      </Reference>
      <Reference URI="/xl/worksheets/sheet10.xml?ContentType=application/vnd.openxmlformats-officedocument.spreadsheetml.worksheet+xml">
        <DigestMethod Algorithm="http://www.w3.org/2001/04/xmlenc#sha256"/>
        <DigestValue>rI82nGNRZh0pIK4hHEPz/MhxMvO7wGXosrDZzXt9moU=</DigestValue>
      </Reference>
      <Reference URI="/xl/worksheets/sheet11.xml?ContentType=application/vnd.openxmlformats-officedocument.spreadsheetml.worksheet+xml">
        <DigestMethod Algorithm="http://www.w3.org/2001/04/xmlenc#sha256"/>
        <DigestValue>w3gut9ib4hbAh7Noc6KRpRaNbshFAITpoHDJnv4u63I=</DigestValue>
      </Reference>
      <Reference URI="/xl/worksheets/sheet12.xml?ContentType=application/vnd.openxmlformats-officedocument.spreadsheetml.worksheet+xml">
        <DigestMethod Algorithm="http://www.w3.org/2001/04/xmlenc#sha256"/>
        <DigestValue>i6LrxB2PcMUW7ZddTsY28LlcqK8nwhD1CR7ucHflWao=</DigestValue>
      </Reference>
      <Reference URI="/xl/worksheets/sheet13.xml?ContentType=application/vnd.openxmlformats-officedocument.spreadsheetml.worksheet+xml">
        <DigestMethod Algorithm="http://www.w3.org/2001/04/xmlenc#sha256"/>
        <DigestValue>0hU2TDFe1vBk6nZqmNQJyOKcTvsYDd2Y5kv5jYiD/zU=</DigestValue>
      </Reference>
      <Reference URI="/xl/worksheets/sheet14.xml?ContentType=application/vnd.openxmlformats-officedocument.spreadsheetml.worksheet+xml">
        <DigestMethod Algorithm="http://www.w3.org/2001/04/xmlenc#sha256"/>
        <DigestValue>kRsLLjpn9a9cJ0lul0XYClI/S437+by/sM45OiyCiUk=</DigestValue>
      </Reference>
      <Reference URI="/xl/worksheets/sheet15.xml?ContentType=application/vnd.openxmlformats-officedocument.spreadsheetml.worksheet+xml">
        <DigestMethod Algorithm="http://www.w3.org/2001/04/xmlenc#sha256"/>
        <DigestValue>KIzN06vxhUWW/I7kQwwhdrs+UT/X/pOPFAAqlbZtZWw=</DigestValue>
      </Reference>
      <Reference URI="/xl/worksheets/sheet16.xml?ContentType=application/vnd.openxmlformats-officedocument.spreadsheetml.worksheet+xml">
        <DigestMethod Algorithm="http://www.w3.org/2001/04/xmlenc#sha256"/>
        <DigestValue>eNzsOKBZw3UiRnTqut/svCHVAaLiOGIsE6bo4k7Y1uQ=</DigestValue>
      </Reference>
      <Reference URI="/xl/worksheets/sheet17.xml?ContentType=application/vnd.openxmlformats-officedocument.spreadsheetml.worksheet+xml">
        <DigestMethod Algorithm="http://www.w3.org/2001/04/xmlenc#sha256"/>
        <DigestValue>DvdjrCmYQizZS0QwzxAfOYddEP2Vrunvc+954mivpB4=</DigestValue>
      </Reference>
      <Reference URI="/xl/worksheets/sheet18.xml?ContentType=application/vnd.openxmlformats-officedocument.spreadsheetml.worksheet+xml">
        <DigestMethod Algorithm="http://www.w3.org/2001/04/xmlenc#sha256"/>
        <DigestValue>3fpgjbOqJlpw6OsqwZC5dMdEn0DdLMwnKHQFtfl0ohY=</DigestValue>
      </Reference>
      <Reference URI="/xl/worksheets/sheet19.xml?ContentType=application/vnd.openxmlformats-officedocument.spreadsheetml.worksheet+xml">
        <DigestMethod Algorithm="http://www.w3.org/2001/04/xmlenc#sha256"/>
        <DigestValue>TJkHMG5+Nog+c4duz9B4X5y4jzl7QqnPoEwH1utOemY=</DigestValue>
      </Reference>
      <Reference URI="/xl/worksheets/sheet2.xml?ContentType=application/vnd.openxmlformats-officedocument.spreadsheetml.worksheet+xml">
        <DigestMethod Algorithm="http://www.w3.org/2001/04/xmlenc#sha256"/>
        <DigestValue>JhIihcfHHvTSJPTm7snmgTOmSdAeluDdDY4SsggRDOg=</DigestValue>
      </Reference>
      <Reference URI="/xl/worksheets/sheet20.xml?ContentType=application/vnd.openxmlformats-officedocument.spreadsheetml.worksheet+xml">
        <DigestMethod Algorithm="http://www.w3.org/2001/04/xmlenc#sha256"/>
        <DigestValue>otolkSR9QJvOcn1Y2q8h3VqJptb9qZZeLItBnu8aBD0=</DigestValue>
      </Reference>
      <Reference URI="/xl/worksheets/sheet21.xml?ContentType=application/vnd.openxmlformats-officedocument.spreadsheetml.worksheet+xml">
        <DigestMethod Algorithm="http://www.w3.org/2001/04/xmlenc#sha256"/>
        <DigestValue>ne3BYpZwj6NrOFOTFHl+Ru9Mun/tse99PVAPUMZTtbk=</DigestValue>
      </Reference>
      <Reference URI="/xl/worksheets/sheet22.xml?ContentType=application/vnd.openxmlformats-officedocument.spreadsheetml.worksheet+xml">
        <DigestMethod Algorithm="http://www.w3.org/2001/04/xmlenc#sha256"/>
        <DigestValue>DlczG4v1N5Ya+ogZ7odSU40DcaySXYf3cOkEovH+BV8=</DigestValue>
      </Reference>
      <Reference URI="/xl/worksheets/sheet23.xml?ContentType=application/vnd.openxmlformats-officedocument.spreadsheetml.worksheet+xml">
        <DigestMethod Algorithm="http://www.w3.org/2001/04/xmlenc#sha256"/>
        <DigestValue>THguutVH5Ac3tkJKxVc0TZs7Qu27h/0AS0Pp5COjDV4=</DigestValue>
      </Reference>
      <Reference URI="/xl/worksheets/sheet24.xml?ContentType=application/vnd.openxmlformats-officedocument.spreadsheetml.worksheet+xml">
        <DigestMethod Algorithm="http://www.w3.org/2001/04/xmlenc#sha256"/>
        <DigestValue>Eryc6PDqUdb4Tgh8tPd9C71Gd2IsQL+oaYcU9zXVPFg=</DigestValue>
      </Reference>
      <Reference URI="/xl/worksheets/sheet25.xml?ContentType=application/vnd.openxmlformats-officedocument.spreadsheetml.worksheet+xml">
        <DigestMethod Algorithm="http://www.w3.org/2001/04/xmlenc#sha256"/>
        <DigestValue>LUVqYQjBFJqsef3qypLJXns+RGEv5jSItCr/4+eFpgA=</DigestValue>
      </Reference>
      <Reference URI="/xl/worksheets/sheet26.xml?ContentType=application/vnd.openxmlformats-officedocument.spreadsheetml.worksheet+xml">
        <DigestMethod Algorithm="http://www.w3.org/2001/04/xmlenc#sha256"/>
        <DigestValue>5iII3ZXpfZjbB+BSiNlDTh4R5aftGIjBgmh+Fc23kbA=</DigestValue>
      </Reference>
      <Reference URI="/xl/worksheets/sheet27.xml?ContentType=application/vnd.openxmlformats-officedocument.spreadsheetml.worksheet+xml">
        <DigestMethod Algorithm="http://www.w3.org/2001/04/xmlenc#sha256"/>
        <DigestValue>TDSORA+LTZIKbrBaP/Lazip2Yx2XPvLmlMxXIN6TDFo=</DigestValue>
      </Reference>
      <Reference URI="/xl/worksheets/sheet3.xml?ContentType=application/vnd.openxmlformats-officedocument.spreadsheetml.worksheet+xml">
        <DigestMethod Algorithm="http://www.w3.org/2001/04/xmlenc#sha256"/>
        <DigestValue>R30qxo3FQk/ECmbc50DyclwzHXyMQ90tlBqBT+kVX/E=</DigestValue>
      </Reference>
      <Reference URI="/xl/worksheets/sheet4.xml?ContentType=application/vnd.openxmlformats-officedocument.spreadsheetml.worksheet+xml">
        <DigestMethod Algorithm="http://www.w3.org/2001/04/xmlenc#sha256"/>
        <DigestValue>u1VetUB4CpWUdbpe5SAV5Aq8zl74vYL32Fi8KfBl+7I=</DigestValue>
      </Reference>
      <Reference URI="/xl/worksheets/sheet5.xml?ContentType=application/vnd.openxmlformats-officedocument.spreadsheetml.worksheet+xml">
        <DigestMethod Algorithm="http://www.w3.org/2001/04/xmlenc#sha256"/>
        <DigestValue>p3eEDU1ZhNt+UUq+zwMYo3SoT4hf3TgEkbgU6W+HoF0=</DigestValue>
      </Reference>
      <Reference URI="/xl/worksheets/sheet6.xml?ContentType=application/vnd.openxmlformats-officedocument.spreadsheetml.worksheet+xml">
        <DigestMethod Algorithm="http://www.w3.org/2001/04/xmlenc#sha256"/>
        <DigestValue>AILq9i8jowp5ab2I39SK0klYPQG11q/99/QLXHUiqKA=</DigestValue>
      </Reference>
      <Reference URI="/xl/worksheets/sheet7.xml?ContentType=application/vnd.openxmlformats-officedocument.spreadsheetml.worksheet+xml">
        <DigestMethod Algorithm="http://www.w3.org/2001/04/xmlenc#sha256"/>
        <DigestValue>p4so0I8swGAJcpVL91UPv2rd4ulh5I1Bsl7nWOxjLxc=</DigestValue>
      </Reference>
      <Reference URI="/xl/worksheets/sheet8.xml?ContentType=application/vnd.openxmlformats-officedocument.spreadsheetml.worksheet+xml">
        <DigestMethod Algorithm="http://www.w3.org/2001/04/xmlenc#sha256"/>
        <DigestValue>rk828oQBrz31yl/52RXhhHhraFjjB0le1shs/HfN2nw=</DigestValue>
      </Reference>
      <Reference URI="/xl/worksheets/sheet9.xml?ContentType=application/vnd.openxmlformats-officedocument.spreadsheetml.worksheet+xml">
        <DigestMethod Algorithm="http://www.w3.org/2001/04/xmlenc#sha256"/>
        <DigestValue>FgN1ZCdBnWl3P00T6CtTJSH2qJpHl+ACA8QLIu/JkUo=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2022-03-31T20:14:24Z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{447140C9-7EA5-48C1-B5C2-AF927AB7FC83}</SetupID>
          <SignatureText>MR</SignatureText>
          <SignatureImage/>
          <SignatureComments/>
          <WindowsVersion>10.0</WindowsVersion>
          <OfficeVersion>16.0.14931/23</OfficeVersion>
          <ApplicationVersion>16.0.14931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2022-03-31T20:14:24Z</xd:SigningTime>
          <xd:SigningCertificate>
            <xd:Cert>
              <xd:CertDigest>
                <DigestMethod Algorithm="http://www.w3.org/2001/04/xmlenc#sha256"/>
                <DigestValue>lIEdt4rcE83eyy3tvWS1aX2co2MW7z2B/2h0ucym2xk=</DigestValue>
              </xd:CertDigest>
              <xd:IssuerSerial>
                <X509IssuerName>CN=CA-VIT S.A., O=VIT S.A., C=PY, SERIALNUMBER=RUC 80080099-0</X509IssuerName>
                <X509SerialNumber>61876903812610407004319795693909992903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ijCCBXKgAwIBAgIQXL4SbP2TKxBT/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+F56rRUuqIRjjbbPKENoAxRohZX/5ydv4Oyaws61j+dCw2OAhf3YAgQx6tBS9svuZfg7ikuMUdTgOYVxBjDJpjNgd5nwcLKD4BUyKyzZD6limUTES/nRWV6dPOa/zPx2EnJXL5hXFMj20ozkApBDmIdHEeKpX7zETMADtU9fkEDPHnI81VpyswTOa35yMKa/oPx+3pMYONxBMLbSc9CJgSxeTfpty/pSO/aEW2FVj1c8HvDIawYDHDc+e6le/2wNwD/JF2pmyEm+DD2jT63ZUfdPpW6LG1BnbRL008hAjoL6JUZIynBjv8I7Jk6s4SsmhrSvv5M11+LTSrX60T7/iFlsE5gcNXE7RppwJBagNUQmhZa5gedyemRk6D7lN/v59IvIE4vDLEX5odzhXjA2DGtoG3yW/J6SEUMBCBZ5ZdTF2Y6cA798/tg41QjDYfXQO70xmvW4O7ZHMzrvqsSJf6PlMQpRZsSwVzdvfnlBQp2pbUYCRUACahsrgvkpM6ouU1CsxK1QkgGJdXsvq1u94PayCs24skrf2i1WhkwPCew83EUJnU/DIgcLXkEXagHAavllLE5+VWREEntGpgwu33Vo3S6kwudQVQ0RbCj4xv56StHDXSQAp3QIDAQABo4ICQDCCAjwwEgYDVR0TAQH/BAgwBgEB/wIBADAOBgNVHQ8BAf8EBAMCAQYwHQYDVR0OBBYEFANjfJ9tWnKlU5G02+yR+wNffHydMB8GA1UdIwQYMBaAFMLEEfIqaEQMACjsTNYp25L7Xr3WMHcGCCsGAQUFBwEBBGswaTA+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+gLYYraHR0cDovL3d3dy5hY3JhaXouZ292LnB5L2FybC9hY19yYWl6X3B5LmNybDANBgkqhkiG9w0BAQsFAAOCAgEAXj5dl1RQoEIEdBPQmdth34vuZsTvsc0ZziDuK8YnGKDPEgzUu2CoyMfAmCbPB7bcQ+gP5hHKJJsurWsXB5A4n0yB7em+9o9ORPxjM+B+2zPQQk7qKlvVmM+0fXwVJgOqdMOSm5gbgPfX/1a7teUtbedLbnCxcPLu32RInDiwLctKYi1lhCNCcjpMhjpkzbIfQkSUieZYOVeQMbMkloAxigpJIgn94aeA739zQfKDFhBKclum4xt2H0vQvIPUNwwONvb3MNO/FtdYNyOAW+RMCApCuZ/0Ylh4OzDGJoqZevs0jmL4EdUYxzjbQ99ebxYqOnnBGoxhyVEwlzyHdaeYxqqtCmSDTptl7d9cP+T/o/RLteARfbwOtfU9cR0s/6H4S0hZOHUCpJXzKPs634BPXLx8Za+tq9YgLRdo++wcZT4LmmNY8r38tJQzg37Bc+Cayrel2QV5Cp3emum+aq1TGT6QFM55RQvNqS5yfettn+NiFPUaEUMotbaO7Mor7f+opjeuk2QUF+WaWZEQxgYhiW0IthZCQdjIHh+Qxx0AaW6e9IKwhQY/oNltQqlTQWM/G23aebdYu2bhSxvx/8XGaFdjbqDERPNLWr6cTIBMSXfVO0wH9JrgjB/sM6S/1zKprTfvidbiUX3lFcGsqVJAb3Vli2O5NpX3E8iTJtHLpYE=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  <Object Id="idValidSigLnImg">AQAAAGwAAAAAAAAAAAAAABIBAAB/AAAAAAAAAAAAAADbGgAAgAwAACBFTUYAAAEAYBsAAKoAAAAGAAAAAAAAAAAAAAAAAAAAgAcAADgEAADgAQAADgEAAAAAAAAAAAAAAAAAAABTBwCwHgQACgAAABAAAAAAAAAAAAAAAEsAAAAQAAAAAAAAAAUAAAAeAAAAGAAAAAAAAAAAAAAAEwEAAIAAAAAnAAAAGAAAAAEAAAAAAAAAAAAAAAAAAAAlAAAADAAAAAEAAABMAAAAZAAAAAAAAAAAAAAAEgEAAH8AAAAAAAAAAAAAABM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ASAQAAfwAAAAAAAAAAAAAAEwEAAIAAAAAhAPAAAAAAAAAAAAAAAIA/AAAAAAAAAAAAAIA/AAAAAAAAAAAAAAAAAAAAAAAAAAAAAAAAAAAAAAAAAAAlAAAADAAAAAAAAIAoAAAADAAAAAEAAAAnAAAAGAAAAAEAAAAAAAAA8PDwAAAAAAAlAAAADAAAAAEAAABMAAAAZAAAAAAAAAAAAAAAEgEAAH8AAAAAAAAAAAAAABMBAACAAAAAIQDwAAAAAAAAAAAAAACAPwAAAAAAAAAAAACAPwAAAAAAAAAAAAAAAAAAAAAAAAAAAAAAAAAAAAAAAAAAJQAAAAwAAAAAAACAKAAAAAwAAAABAAAAJwAAABgAAAABAAAAAAAAAPDw8AAAAAAAJQAAAAwAAAABAAAATAAAAGQAAAAAAAAAAAAAABIBAAB/AAAAAAAAAAAAAAATAQAAgAAAACEA8AAAAAAAAAAAAAAAgD8AAAAAAAAAAAAAgD8AAAAAAAAAAAAAAAAAAAAAAAAAAAAAAAAAAAAAAAAAACUAAAAMAAAAAAAAgCgAAAAMAAAAAQAAACcAAAAYAAAAAQAAAAAAAADw8PAAAAAAACUAAAAMAAAAAQAAAEwAAABkAAAAAAAAAAAAAAASAQAAfwAAAAAAAAAAAAAAEwEAAIAAAAAhAPAAAAAAAAAAAAAAAIA/AAAAAAAAAAAAAIA/AAAAAAAAAAAAAAAAAAAAAAAAAAAAAAAAAAAAAAAAAAAlAAAADAAAAAAAAIAoAAAADAAAAAEAAAAnAAAAGAAAAAEAAAAAAAAA////AAAAAAAlAAAADAAAAAEAAABMAAAAZAAAAAAAAAAAAAAAEgEAAH8AAAAAAAAAAAAAABMBAACAAAAAIQDwAAAAAAAAAAAAAACAPwAAAAAAAAAAAACAPwAAAAAAAAAAAAAAAAAAAAAAAAAAAAAAAAAAAAAAAAAAJQAAAAwAAAAAAACAKAAAAAwAAAABAAAAJwAAABgAAAABAAAAAAAAAP///wAAAAAAJQAAAAwAAAABAAAATAAAAGQAAAAAAAAAAAAAABIBAAB/AAAAAAAAAAAAAAAT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L0AAAAEAAAA9gAAABAAAAC9AAAABAAAADoAAAANAAAAIQDwAAAAAAAAAAAAAACAPwAAAAAAAAAAAACAPwAAAAAAAAAAAAAAAAAAAAAAAAAAAAAAAAAAAAAAAAAAJQAAAAwAAAAAAACAKAAAAAwAAAABAAAAUgAAAHABAAABAAAA9f///wAAAAAAAAAAAAAAAJABAAAAAAABAAAAAHMAZQBnAG8AZQAgAHUAaQAAAAAAAAAAAAAAAAAAAAAAAAAAAAAAAAAAAAAAAAAAAAAAAAAAAAAAAAAAAAAAAAAAAAAAAwAAAPBeR3aIyYMDzrQFbSjLbwBwzW8DAAAAAMOeUHeWHlpqQAAAAAAAAAAAAAAAAAAAAAAAAAAAAAAAAAAAAAAAAAAAAAAAAAAAAAAAAAAAAAAAAAAAAAAAAAAAAAAAAAAAABDMbwMAAAAAQLZGERIAFAAwtkYRAAAAAAAAAAAUzG8DAAAAAAAAAAAAAAAAAAAAAAAAAgCwy28DsMtvA7DLbwMCAAAAAgAAAAAAZAC6s0rd7MtvAy2EDXYAAEd24MtvAwAAAADoy28DAAAAAJGtdWwAAEd2AAAAABMAFADOtAVt8F5HdgDMbwNk9S53AABHdgAAAAAwpp0FZHYACAAAAAAlAAAADAAAAAEAAAAYAAAADAAAAAAAAAASAAAADAAAAAEAAAAeAAAAGAAAAL0AAAAEAAAA9wAAABEAAAAlAAAADAAAAAEAAABUAAAAiAAAAL4AAAAEAAAA9QAAABAAAAABAAAAAADIQQAAyEG+AAAABAAAAAoAAABMAAAAAAAAAAAAAAAAAAAA//////////9gAAAAMwAxAC8AMAAzAC8AMgAwADIAMgAGAAAABgAAAAQAAAAGAAAABgAAAAQAAAAGAAAABgAAAAYAAAAGAAAASwAAAEAAAAAwAAAABQAAACAAAAABAAAAAQAAABAAAAAAAAAAAAAAABMBAACAAAAAAAAAAAAAAAATAQAAgAAAAFIAAABwAQAAAgAAABAAAAAHAAAAAAAAAAAAAAC8AgAAAAAAAAECAiJTAHkAcwB0AGUAbQAAAAAAAAAAAAAAAAAAAAAAAAAAAAAAAAAAAAAAAAAAAAAAAAAAAAAAAAAAAAAAAAAAAAAAAABUdwkAAACIeooDAAAAAIjJgwOIyYMDpLQFbQAAAACRrXVsCQAAAAAAAAAAAAAAAAAAAAAAAABwyoMDAAAAAAAAAAAAAAAAAAAAAAAAAAAAAAAAAAAAAAAAAAAAAAAAAAAAAAAAAAAAAAAAAAAAAAAAAAAAAAAA0OlvA0aRSt0AAF53xOpvA+jRUHeIyYMDka11bAAAAAD40lB3//8AAAAAAADb01B329NQd/TqbwP46m8DpLQFbQAAAAAAAAAAAAAAAAAAAADBjgx2CQAAAAcAAAAs628DLOtvAwACAAD8////AQAAAAAAAAAAAAAAAAAAAAAAAAAAAAAAMKadBW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AgAAAAUAAAAAAHYDzAF2AwAAAAAgAAAAfBp2AwAAAAAAAIMDeBp2A+BOl2osjW4Dzl1Qd3xAl2rOXVB3AAAAAAAAAAAgAAAAmD4oGCDfLndIjW4DvLgSbQAAgwMAAAAAIAAAABSSbgOQkJ4FXI1uA78OOmogAAAAAQAAAAAAAADUkW4DuM06aqAPAAD0MUmrmD4oGCvDOmqIhnAXiIZwF5g+KBgAAAAA/////3xAl2o2okNqFAAAAAEAAAAAAAAAAAAAAMGODHYUkm4DBgAAAMSObgPEjm4DAAIAAPz///8BAAAAAAAAAAAAAAAAAAAAAAAAAAAAAAAwpp0FZHYACAAAAAAlAAAADAAAAAMAAAAYAAAADAAAAAAAAAASAAAADAAAAAEAAAAWAAAADAAAAAgAAABUAAAAVAAAAAoAAAAnAAAAHgAAAEoAAAABAAAAAADIQQAAyEEKAAAASwAAAAEAAABMAAAABAAAAAkAAAAnAAAAIAAAAEsAAABQAAAAWAAyMh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BCAAAARwAAACkAAAAzAAAAGgAAABUAAAAhAPAAAAAAAAAAAAAAAIA/AAAAAAAAAAAAAIA/AAAAAAAAAAAAAAAAAAAAAAAAAAAAAAAAAAAAAAAAAAAlAAAADAAAAAAAAIAoAAAADAAAAAQAAABSAAAAcAEAAAQAAADw////AAAAAAAAAAAAAAAAkAEAAAAAAAEAAAAAcwBlAGcAbwBlACAAdQBpAAAAAAAAAAAAAAAAAAAAAAAAAAAAAAAAAAAAAAAAAAAAAAAAAAAAAAAAAAAAAAAAAAAAdABlAG0AAAAAAAAAAAAAAAAAAAAAAAAAAAD8jNPHAAAAAFSNbgO5MAhpAQAAAAyObgMgDQCEAAAAAEIRZV5gjW4DWzJ9bBi6nAUY2CQRTC1JqwIAAAAgj24DPSJbav////8sj24DR8RBagwvSastAAAAAJRuAxjAQWoYupwFAAAAAAAAAAAAAABCASJbagAAAAAAAABAiKBBJAEAAACMj24DIAAAAEBkYRcAAAAAiI9uAwAAAAAAAAAAAgAAAAAAAAAAAAAAwY4MdpTCMiQJAAAA9I5uA/SObgMAAgAA/P///wEAAAAAAAAAAAAAAAAAAAAAAAAAAAAAADCmnQVkdgAIAAAAACUAAAAMAAAABAAAABgAAAAMAAAAAAAAABIAAAAMAAAAAQAAAB4AAAAYAAAAKQAAADMAAABDAAAASAAAACUAAAAMAAAABAAAAFQAAABYAAAAKgAAADMAAABBAAAARwAAAAEAAAAAAMhBAADIQSoAAAAzAAAAAgAAAEwAAAAAAAAAAAAAAAAAAAD//////////1AAAABNAFIADgAAAAoAAABLAAAAQAAAADAAAAAFAAAAIAAAAAEAAAABAAAAEAAAAAAAAAAAAAAAEwEAAIAAAAAAAAAAAAAAABMBAACAAAAAJQAAAAwAAAACAAAAJwAAABgAAAAFAAAAAAAAAP///wAAAAAAJQAAAAwAAAAFAAAATAAAAGQAAAAAAAAAUAAAABIBAAB8AAAAAAAAAFAAAAATAQAALQAAACEA8AAAAAAAAAAAAAAAgD8AAAAAAAAAAAAAgD8AAAAAAAAAAAAAAAAAAAAAAAAAAAAAAAAAAAAAAAAAACUAAAAMAAAAAAAAgCgAAAAMAAAABQAAACcAAAAYAAAABQAAAAAAAAD///8AAAAAACUAAAAMAAAABQAAAEwAAABkAAAACQAAAFAAAAD/AAAAXAAAAAkAAABQAAAA9wAAAA0AAAAhAPAAAAAAAAAAAAAAAIA/AAAAAAAAAAAAAIA/AAAAAAAAAAAAAAAAAAAAAAAAAAAAAAAAAAAAAAAAAAAlAAAADAAAAAAAAIAoAAAADAAAAAUAAAAlAAAADAAAAAEAAAAYAAAADAAAAAAAAAASAAAADAAAAAEAAAAeAAAAGAAAAAkAAABQAAAAAAEAAF0AAAAlAAAADAAAAAEAAABUAAAAiAAAAAoAAABQAAAARQAAAFwAAAABAAAAAADIQQAAyEEKAAAAUAAAAAoAAABMAAAAAAAAAAAAAAAAAAAA//////////9gAAAATQBhAHkAcgBhACAAUgBvAHUAeAAKAAAABgAAAAUAAAAEAAAABgAAAAMAAAAHAAAABwAAAAcAAAAFAAAASwAAAEAAAAAwAAAABQAAACAAAAABAAAAAQAAABAAAAAAAAAAAAAAABMBAACAAAAAAAAAAAAAAAATAQAAgAAAACUAAAAMAAAAAgAAACcAAAAYAAAABQAAAAAAAAD///8AAAAAACUAAAAMAAAABQAAAEwAAABkAAAACQAAAGAAAAD/AAAAbAAAAAkAAABgAAAA9wAAAA0AAAAhAPAAAAAAAAAAAAAAAIA/AAAAAAAAAAAAAIA/AAAAAAAAAAAAAAAAAAAAAAAAAAAAAAAAAAAAAAAAAAAlAAAADAAAAAAAAIAoAAAADAAAAAUAAAAlAAAADAAAAAEAAAAYAAAADAAAAAAAAAASAAAADAAAAAEAAAAeAAAAGAAAAAkAAABgAAAAAAEAAG0AAAAlAAAADAAAAAEAAABUAAAAqAAAAAoAAABgAAAAVwAAAGwAAAABAAAAAADIQQAAyEEKAAAAYAAAAA8AAABMAAAAAAAAAAAAAAAAAAAA//////////9sAAAAVgBpAGMAZQAgAFAAcgBlAHMAaQBkAGUAbgB0AGUAaWwHAAAAAwAAAAUAAAAGAAAAAwAAAAYAAAAEAAAABgAAAAUAAAADAAAABwAAAAYAAAAHAAAABAAAAAYAAABLAAAAQAAAADAAAAAFAAAAIAAAAAEAAAABAAAAEAAAAAAAAAAAAAAAEwEAAIAAAAAAAAAAAAAAABMBAACAAAAAJQAAAAwAAAACAAAAJwAAABgAAAAFAAAAAAAAAP///wAAAAAAJQAAAAwAAAAFAAAATAAAAGQAAAAJAAAAcAAAAAkBAAB8AAAACQAAAHAAAAABAQAADQAAACEA8AAAAAAAAAAAAAAAgD8AAAAAAAAAAAAAgD8AAAAAAAAAAAAAAAAAAAAAAAAAAAAAAAAAAAAAAAAAACUAAAAMAAAAAAAAgCgAAAAMAAAABQAAACUAAAAMAAAAAQAAABgAAAAMAAAAAAAAABIAAAAMAAAAAQAAABYAAAAMAAAAAAAAAFQAAABEAQAACgAAAHAAAAAIAQAAfAAAAAEAAAAAAMhBAADIQQoAAABwAAAAKQAAAEwAAAAEAAAACQAAAHAAAAAKAQAAfQAAAKAAAABGAGkAcgBtAGEAZABvACAAcABvAHIAOgAgAE0AQQBZAFIAQQAgAEEATgBUAE8ATgBFAEwATABBACAAUgBPAFUAWAAgAE0ASQBSAEEATgBEAEEATFMGAAAAAwAAAAQAAAAJAAAABgAAAAcAAAAHAAAAAwAAAAcAAAAHAAAABAAAAAMAAAADAAAACgAAAAcAAAAFAAAABwAAAAcAAAADAAAABwAAAAgAAAAGAAAACQAAAAgAAAAGAAAABQAAAAUAAAAHAAAAAwAAAAcAAAAJAAAACAAAAAYAAAADAAAACgAAAAMAAAAHAAAABwAAAAgAAAAIAAAABwAAABYAAAAMAAAAAAAAACUAAAAMAAAAAgAAAA4AAAAUAAAAAAAAABAAAAAUAAAA</Object>
  <Object Id="idInvalidSigLnImg">AQAAAGwAAAAAAAAAAAAAABIBAAB/AAAAAAAAAAAAAADbGgAAgAwAACBFTUYAAAEAzCAAALEAAAAGAAAAAAAAAAAAAAAAAAAAgAcAADgEAADgAQAADgEAAAAAAAAAAAAAAAAAAABTBwCwHgQACgAAABAAAAAAAAAAAAAAAEsAAAAQAAAAAAAAAAUAAAAeAAAAGAAAAAAAAAAAAAAAEwEAAIAAAAAnAAAAGAAAAAEAAAAAAAAAAAAAAAAAAAAlAAAADAAAAAEAAABMAAAAZAAAAAAAAAAAAAAAEgEAAH8AAAAAAAAAAAAAABM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ASAQAAfwAAAAAAAAAAAAAAEwEAAIAAAAAhAPAAAAAAAAAAAAAAAIA/AAAAAAAAAAAAAIA/AAAAAAAAAAAAAAAAAAAAAAAAAAAAAAAAAAAAAAAAAAAlAAAADAAAAAAAAIAoAAAADAAAAAEAAAAnAAAAGAAAAAEAAAAAAAAA8PDwAAAAAAAlAAAADAAAAAEAAABMAAAAZAAAAAAAAAAAAAAAEgEAAH8AAAAAAAAAAAAAABMBAACAAAAAIQDwAAAAAAAAAAAAAACAPwAAAAAAAAAAAACAPwAAAAAAAAAAAAAAAAAAAAAAAAAAAAAAAAAAAAAAAAAAJQAAAAwAAAAAAACAKAAAAAwAAAABAAAAJwAAABgAAAABAAAAAAAAAPDw8AAAAAAAJQAAAAwAAAABAAAATAAAAGQAAAAAAAAAAAAAABIBAAB/AAAAAAAAAAAAAAATAQAAgAAAACEA8AAAAAAAAAAAAAAAgD8AAAAAAAAAAAAAgD8AAAAAAAAAAAAAAAAAAAAAAAAAAAAAAAAAAAAAAAAAACUAAAAMAAAAAAAAgCgAAAAMAAAAAQAAACcAAAAYAAAAAQAAAAAAAADw8PAAAAAAACUAAAAMAAAAAQAAAEwAAABkAAAAAAAAAAAAAAASAQAAfwAAAAAAAAAAAAAAEwEAAIAAAAAhAPAAAAAAAAAAAAAAAIA/AAAAAAAAAAAAAIA/AAAAAAAAAAAAAAAAAAAAAAAAAAAAAAAAAAAAAAAAAAAlAAAADAAAAAAAAIAoAAAADAAAAAEAAAAnAAAAGAAAAAEAAAAAAAAA////AAAAAAAlAAAADAAAAAEAAABMAAAAZAAAAAAAAAAAAAAAEgEAAH8AAAAAAAAAAAAAABMBAACAAAAAIQDwAAAAAAAAAAAAAACAPwAAAAAAAAAAAACAPwAAAAAAAAAAAAAAAAAAAAAAAAAAAAAAAAAAAAAAAAAAJQAAAAwAAAAAAACAKAAAAAwAAAABAAAAJwAAABgAAAABAAAAAAAAAP///wAAAAAAJQAAAAwAAAABAAAATAAAAGQAAAAAAAAAAAAAABIBAAB/AAAAAAAAAAAAAAAT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FQAAAAwAAAADAAAAcgAAAKAEAAAKAAAAAwAAABcAAAAQAAAACgAAAAMAAAAOAAAADgAAAAAA/wEAAAAAAAAAAAAAgD8AAAAAAAAAAAAAgD8AAAAAAAAAAP///wAAAAAAbAAAADQAAACgAAAAAAQAAA4AAAAOAAAAKAAAABAAAAAQAAAAAQAgAAMAAAAABAAAAAAAAAAAAAAAAAAAAAAAAAAA/wAA/wAA/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/ODo6/wsLCzEAAAAADg85PTU31uYAAAAAAAAAADs97f8AAAAAAAAAAAAAAAAAAAAAAAAAAAAAAAA6Ozumpqen//r6+v9OUFD/kZKS/wAAAAAODzk9NTfW5js97f8AAAAAAAAAAAAAAAAAAAAAAAAAAAAAAAAAAAAAOjs7pqanp//6+vr/+vr6//r6+v+srKyvAAAAADs97f81N9bmAAAAAAAAAAAAAAAAAAAAAAAAAAAAAAAAAAAAADo7O6amp6f/+vr6//r6+v88PDw9AAAAADs97f8AAAAADg85PTU31uYAAAAAAAAAAAAAAAAAAAAAAAAAAAAAAAA6Ozumpqen//r6+v88PDw9AAAAADs97f8AAAAAAAAAAAAAAAAODzk9NTfW5gAAAAAAAAAAAAAAAAAAAAAAAAAAOjs7ppGSkv84Ojr/ODo6/xISElEAAAAAAAAAAAAAAAAAAAAAAAAAAAAAAAAAAAAAAAAAAAAAAAAAAAAAAAAAADo7O6ZOUFD/+vr6//r6+v+vr6/xOzs7e0lLS8wAAAAAAAAAAAAAAAAAAAAAAAAAAAAAAAAAAAAAAAAAAAAAAABFR0f2+vr6//r6+v/6+vr/+vr6//r6+v9ISkr4CwsLMQAAAAAAAAAAAAAAAAAAAAAAAAAAAAAAAAAAAAAYGRluiImJ9vr6+v/6+vr/+vr6//r6+v/6+vr/pqen/x4fH4oAAAAAAAAAAAAAAAAAAAAAAAAAAAAAAAAAAAAAGBkZboiJifb6+vr/+vr6//r6+v/6+vr/+vr6/6anp/8eHx+KAAAAAAAAAAAAAAAAAAAAAAAAAAAAAAAAAAAAAAsLCzFISkr4+vr6//r6+v/6+vr/+vr6//r6+v9dXl72EhISUQAAAAAAAAAAAAAAAAAAAAAAAAAAAAAAAAAAAAAAAAAAHh8fimZnZ//6+vr/+vr6//r6+v97fX3/OTs7uwAAAAAAAAAAAAAAAAAAAAAAAAAAAAAAAAAAAAAAAAAAAAAAAAAAAAAYGRluODo6/zg6Ov84Ojr/Hh8figAAAAAAAAAAAAAAAAAAAAAAAAAAAAAAAAAAAAAnAAAAGAAAAAEAAAAAAAAA////AAAAAAAlAAAADAAAAAEAAABMAAAAZAAAACIAAAAEAAAAcQAAABAAAAAiAAAABAAAAFAAAAANAAAAIQDwAAAAAAAAAAAAAACAPwAAAAAAAAAAAACAPwAAAAAAAAAAAAAAAAAAAAAAAAAAAAAAAAAAAAAAAAAAJQAAAAwAAAAAAACAKAAAAAwAAAABAAAAUgAAAHABAAABAAAA9f///wAAAAAAAAAAAAAAAJABAAAAAAABAAAAAHMAZQBnAG8AZQAgAHUAaQAAAAAAAAAAAAAAAAAAAAAAAAAAAAAAAAAAAAAAAAAAAAAAAAAAAAAAAAAAAAAAAAAAAAAAAwAAAPBeR3aIyYMDzrQFbSjLbwBwzW8DAAAAAMOeUHeWHlpqQAAAAAAAAAAAAAAAAAAAAAAAAAAAAAAAAAAAAAAAAAAAAAAAAAAAAAAAAAAAAAAAAAAAAAAAAAAAAAAAAAAAABDMbwMAAAAAQLZGERIAFAAwtkYRAAAAAAAAAAAUzG8DAAAAAAAAAAAAAAAAAAAAAAAAAgCwy28DsMtvA7DLbwMCAAAAAgAAAAAAZAC6s0rd7MtvAy2EDXYAAEd24MtvAwAAAADoy28DAAAAAJGtdWwAAEd2AAAAABMAFADOtAVt8F5HdgDMbwNk9S53AABHdgAAAAAwpp0FZHYACAAAAAAlAAAADAAAAAEAAAAYAAAADAAAAP8AAAASAAAADAAAAAEAAAAeAAAAGAAAACIAAAAEAAAAcgAAABEAAAAlAAAADAAAAAEAAABUAAAAqAAAACMAAAAEAAAAcAAAABAAAAABAAAAAADIQQAAyEEjAAAABAAAAA8AAABMAAAAAAAAAAAAAAAAAAAA//////////9sAAAARgBpAHIAbQBhACAAbgBvACAAdgDhAGwAaQBkAGEAAAAGAAAAAwAAAAQAAAAJAAAABgAAAAMAAAAHAAAABwAAAAMAAAAFAAAABgAAAAMAAAADAAAABwAAAAYAAABLAAAAQAAAADAAAAAFAAAAIAAAAAEAAAABAAAAEAAAAAAAAAAAAAAAEwEAAIAAAAAAAAAAAAAAABMBAACAAAAAUgAAAHABAAACAAAAEAAAAAcAAAAAAAAAAAAAALwCAAAAAAAAAQICIlMAeQBzAHQAZQBtAAAAAAAAAAAAAAAAAAAAAAAAAAAAAAAAAAAAAAAAAAAAAAAAAAAAAAAAAAAAAAAAAAAAAAAAAFR3CQAAAIh6igMAAAAAiMmDA4jJgwOktAVtAAAAAJGtdWwJAAAAAAAAAAAAAAAAAAAAAAAAAHDKgwMAAAAAAAAAAAAAAAAAAAAAAAAAAAAAAAAAAAAAAAAAAAAAAAAAAAAAAAAAAAAAAAAAAAAAAAAAAAAAAADQ6W8DRpFK3QAAXnfE6m8D6NFQd4jJgwORrXVsAAAAAPjSUHf//wAAAAAAANvTUHfb01B39OpvA/jqbwOktAVtAAAAAAAAAAAAAAAAAAAAAMGODHYJAAAABwAAACzrbwMs628DAAIAAPz///8BAAAAAAAAAAAAAAAAAAAAAAAAAAAAAAAwpp0F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ACAAAABQAAAAAAdgPMAXYDAAAAACAAAAB8GnYDAAAAAAAAgwN4GnYD4E6XaiyNbgPOXVB3fECXas5dUHcAAAAAAAAAACAAAACYPigYIN8ud0iNbgO8uBJtAACDAwAAAAAgAAAAFJJuA5CQngVcjW4Dvw46aiAAAAABAAAAAAAAANSRbgO4zTpqoA8AAPQxSauYPigYK8M6aoiGcBeIhnAXmD4oGAAAAAD/////fECXajaiQ2oUAAAAAQAAAAAAAAAAAAAAwY4MdhSSbgMGAAAAxI5uA8SObgMAAgAA/P///wEAAAAAAAAAAAAAAAAAAAAAAAAAAAAAADCmnQVkdgAIAAAAACUAAAAMAAAAAwAAABgAAAAMAAAAAAAAABIAAAAMAAAAAQAAABYAAAAMAAAACAAAAFQAAABUAAAACgAAACcAAAAeAAAASgAAAAEAAAAAAMhBAADI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MwAAAEIAAABHAAAAKQAAADMAAAAaAAAAFQAAACEA8AAAAAAAAAAAAAAAgD8AAAAAAAAAAAAAgD8AAAAAAAAAAAAAAAAAAAAAAAAAAAAAAAAAAAAAAAAAACUAAAAMAAAAAAAAgCgAAAAMAAAABAAAAFIAAABwAQAABAAAAPD///8AAAAAAAAAAAAAAACQAQAAAAAAAQAAAABzAGUAZwBvAGUAIAB1AGkAAAAAAAAAAAAAAAAAAAAAAAAAAAAAAAAAAAAAAAAAAAAAAAAAAAAAAAAAAAAAAAAAAAB0AGUAbQAAAAAAAAAAAAAAAAAAAAAAAAAAAPyM08cAAAAAVI1uA7kwCGkBAAAADI5uAyANAIQAAAAAQhFlXmCNbgNbMn1sGLqcBRjYJBFMLUmrAgAAACCPbgM9Iltq/////yyPbgNHxEFqDC9Jqy0AAAAAlG4DGMBBahi6nAUAAAAAAAAAAAAAAEIBIltqAAAAAAAAAECIoEEkAQAAAIyPbgMgAAAAQGRhFwAAAACIj24DAAAAAAAAAAACAAAAAAAAAAAAAADBjgx2lMIyJAkAAAD0jm4D9I5uAwACAAD8////AQAAAAAAAAAAAAAAAAAAAAAAAAAAAAAAMKadBWR2AAgAAAAAJQAAAAwAAAAEAAAAGAAAAAwAAAAAAAAAEgAAAAwAAAABAAAAHgAAABgAAAApAAAAMwAAAEMAAABIAAAAJQAAAAwAAAAEAAAAVAAAAFgAAAAqAAAAMwAAAEEAAABHAAAAAQAAAAAAyEEAAMhBKgAAADMAAAACAAAATAAAAAAAAAAAAAAAAAAAAP//////////UAAAAE0AUgAOAAAACgAAAEsAAABAAAAAMAAAAAUAAAAgAAAAAQAAAAEAAAAQAAAAAAAAAAAAAAATAQAAgAAAAAAAAAAAAAAAEwEAAIAAAAAlAAAADAAAAAIAAAAnAAAAGAAAAAUAAAAAAAAA////AAAAAAAlAAAADAAAAAUAAABMAAAAZAAAAAAAAABQAAAAEgEAAHwAAAAAAAAAUAAAABMBAAAtAAAAIQDwAAAAAAAAAAAAAACAPwAAAAAAAAAAAACAPwAAAAAAAAAAAAAAAAAAAAAAAAAAAAAAAAAAAAAAAAAAJQAAAAwAAAAAAACAKAAAAAwAAAAFAAAAJwAAABgAAAAFAAAAAAAAAP///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IAAAACgAAAFAAAABFAAAAXAAAAAEAAAAAAMhBAADIQQoAAABQAAAACgAAAEwAAAAAAAAAAAAAAAAAAAD//////////2AAAABNAGEAeQByAGEAIABSAG8AdQB4AAoAAAAGAAAABQAAAAQAAAAGAAAAAwAAAAcAAAAHAAAABwAAAAUAAABLAAAAQAAAADAAAAAFAAAAIAAAAAEAAAABAAAAEAAAAAAAAAAAAAAAEwEAAIAAAAAAAAAAAAAAABMBAACAAAAAJQAAAAwAAAACAAAAJwAAABgAAAAFAAAAAAAAAP///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oAAAACgAAAGAAAABXAAAAbAAAAAEAAAAAAMhBAADIQQoAAABgAAAADwAAAEwAAAAAAAAAAAAAAAAAAAD//////////2wAAABWAGkAYwBlACAAUAByAGUAcwBpAGQAZQBuAHQAZQBuZwcAAAADAAAABQAAAAYAAAADAAAABgAAAAQAAAAGAAAABQAAAAMAAAAHAAAABgAAAAcAAAAEAAAABgAAAEsAAABAAAAAMAAAAAUAAAAgAAAAAQAAAAEAAAAQAAAAAAAAAAAAAAATAQAAgAAAAAAAAAAAAAAAEwEAAIAAAAAlAAAADAAAAAIAAAAnAAAAGAAAAAUAAAAAAAAA////AAAAAAAlAAAADAAAAAUAAABMAAAAZAAAAAkAAABwAAAACQEAAHwAAAAJAAAAcAAAAAEBAAANAAAAIQDwAAAAAAAAAAAAAACAPwAAAAAAAAAAAACAPwAAAAAAAAAAAAAAAAAAAAAAAAAAAAAAAAAAAAAAAAAAJQAAAAwAAAAAAACAKAAAAAwAAAAFAAAAJQAAAAwAAAABAAAAGAAAAAwAAAAAAAAAEgAAAAwAAAABAAAAFgAAAAwAAAAAAAAAVAAAAEQBAAAKAAAAcAAAAAgBAAB8AAAAAQAAAAAAyEEAAMhBCgAAAHAAAAApAAAATAAAAAQAAAAJAAAAcAAAAAoBAAB9AAAAoAAAAEYAaQByAG0AYQBkAG8AIABwAG8AcgA6ACAATQBBAFkAUgBBACAAQQBOAFQATwBOAEUATABMAEEAIABSAE8AVQBYACAATQBJAFIAQQBOAEQAQQBCjgYAAAADAAAABAAAAAkAAAAGAAAABwAAAAcAAAADAAAABwAAAAcAAAAEAAAAAwAAAAMAAAAKAAAABwAAAAUAAAAHAAAABwAAAAMAAAAHAAAACAAAAAYAAAAJAAAACAAAAAYAAAAFAAAABQAAAAcAAAADAAAABwAAAAkAAAAIAAAABgAAAAMAAAAKAAAAAwAAAAcAAAAHAAAACAAAAAgAAAAHAAAAFgAAAAwAAAAAAAAAJQAAAAwAAAACAAAADgAAABQAAAAAAAAAEAAAABQAAAA=</Object>
</Signature>
</file>

<file path=_xmlsignatures/sig3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mPkj77NsxueLtBjfxXiUfqkUb52xkP6qMwg/Wtb0x+k=</DigestValue>
    </Reference>
    <Reference Type="http://www.w3.org/2000/09/xmldsig#Object" URI="#idOfficeObject">
      <DigestMethod Algorithm="http://www.w3.org/2001/04/xmlenc#sha256"/>
      <DigestValue>+S9CwXvVfzs6HIRsoZN3zDGEi+PLWDq1itsKmUXBfNg=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NiN+Yn2rgPM8dnUv46619fKyrNJybLCR552O7egfxR0=</DigestValue>
    </Reference>
    <Reference Type="http://www.w3.org/2000/09/xmldsig#Object" URI="#idValidSigLnImg">
      <DigestMethod Algorithm="http://www.w3.org/2001/04/xmlenc#sha256"/>
      <DigestValue>fdD5GiROihs6IKMlkYNAARzg2XSnSjjLbwM0YT3Ke8g=</DigestValue>
    </Reference>
    <Reference Type="http://www.w3.org/2000/09/xmldsig#Object" URI="#idInvalidSigLnImg">
      <DigestMethod Algorithm="http://www.w3.org/2001/04/xmlenc#sha256"/>
      <DigestValue>cDILYj4/5F6WZ4LcBGiT/xPN/WHZx5ngXDXjdew2yjA=</DigestValue>
    </Reference>
  </SignedInfo>
  <SignatureValue>ymu7dEtUNkvNx4kCjeFLoLK0GUgA5vi4yAhGj2VsIB13sAHUxTG6mROf0JdOsy1cP7H1xi6jQDFZ
8xhS4oICPgm5vT0j6XVjWnDtNji2OA9+5cSNJ7NbG+9u0b99WBr0XpO9mgNgLKl0BKZHk23pxs1R
J+8aT7rYtSLFe4827njXgb+qXivay/YMc9hJ+/BmSZ6Yf3V912/N0k7/nk8wTnkB0NLJZkwT8dG7
vdRJJi6eV+Z3LkKkDyIzSzu6TD9bIwe0w2IvcL+CMUvoxr699pU1VgmBojdrx9bRum8c8Aq16tgv
5xbo6wz/yT+KkujbDBpmGXPskbY3RwOTIJvQRQ==</SignatureValue>
  <KeyInfo>
    <X509Data>
      <X509Certificate>MIIHzTCCBbWgAwIBAgIQfEMhozLHowBgzPQEWEuj/zANBgkqhkiG9w0BAQsFADBPMRcwFQYDVQQFEw5SVUMgODAwODAwOTktMDELMAkGA1UEBhMCUFkxETAPBgNVBAoMCFZJVCBTLkEuMRQwEgYDVQQDEwtDQS1WSVQgUy5BLjAeFw0yMTA2MTgxOTI5MDhaFw0yMzA2MTgxOTI5MDhaMIGnMRkwFwYDVQQqDBBHSVVTRVBQRSBBTlRPTklPMRUwEwYDVQQEDAxTQVVSSU5JIEJVRVkxEjAQBgNVBAUTCUNJMjQ3MDkyNjEmMCQGA1UEAwwdR0lVU0VQUEUgQU5UT05JTyBTQVVSSU5JIEJVRVkxETAPBgNVBAsMCEZJUk1BIEYyMRcwFQYDVQQKDA5QRVJTT05BIEZJU0lDQTELMAkGA1UEBhMCUFkwggEiMA0GCSqGSIb3DQEBAQUAA4IBDwAwggEKAoIBAQDchODOyt8TxdOX7Rz6uc2O1q3MhLs2DnR12R6GgjGCx3UVGrMWmeTFW9SS2mB+QM/tPahI0asqKyW/yLzh/MRgo7nzsUlPTrBo1wsYbnGvdrCaRzVJ9k1Rw2Q4eFgUd3Xc8JBoehSHQ5I+e3dkVlfMSo8ZXAAPgI7I5bJaIShQNGnFOoZHg87UmXyfPB6jskq6m01f5wpXI75E9flCasHzucLbwcbNj2Bm895Ap0wbj1sYepmWPbsK5e6S3gxlrSexQs9LYrfqAeKYvSs/NkZJQVSP8GP5bE0chk6hl2voiPlVru4wktSeUEzI60x1XeVpFfe1zFwUrZBcVpBuGi5VAgMBAAGjggNKMIIDRjAMBgNVHRMBAf8EAjAAMA4GA1UdDwEB/wQEAwIF4DAsBgNVHSUBAf8EIjAgBggrBgEFBQcDBAYIKwYBBQUHAwIGCisGAQQBgjcUAgIwHQYDVR0OBBYEFMc0Kwv0B8IDAp0ihKo5vSzlNbHoMB8GA1UdIwQYMBaAFANjfJ9tWnKlU5G02+yR+wNffHydMIIB2AYDVR0gBIIBzzCCAcswggHHBgwrBgEEAYLZSgEBAQcwggG1MDEGCCsGAQUFBwIBFiVodHRwczovL3d3dy5lZmlybWEuY29tLnB5L3JlcG9zaXRvcmlvMIHGBggrBgEFBQcCAjCBuRqBtkVzdGUgZXMgdW4gY2VydGlmaWNhZG8gVGlwbyBGMiBkZSBwZXJzb25hIGbtc2ljYSBjdXlhIGNsYXZlIHByaXZhZGEgZXN04SBhbG1hY2VuYWRhIGVuIHVuIG3zZHVsbyBkZSBoYXJkd2FyZSB5IHNvbiB1dGlsaXphZGFzIHBhcmEgYXV0ZW50aWNhciBhIHN1IHRpdHVsYXIgeSBnZW5lcmFyIGZpcm1hcyBkaWdpdGFsZXMuMIG2BggrBgEFBQcCAjCBqRqBplRoaXMgaXMgYSBUeXBlIEYyIGNlcnRpZmljYXRlIG9mIHBoeXNpY2FsIHBlcnNvbiB3aG9zZSBwcml2YXRlIGtleSBpcyBzdG9yZWQgaW4gYSBoYXJkd2FyZSBtb2R1bGUgYW5kIHVzZWQgdG8gYXV0aGVudGljYXRlIHRoZSBob2xkZXIgYW5kIGdlbmVyYXRlIGRpZ2l0YWwgc2lnbmF0dXJlcy4wIAYDVR0RBBkwF4EVR19TQVVSSU5JQEhPVE1BSUwuQ09NMHYGCCsGAQUFBwEBBGowaDAoBggrBgEFBQcwAYYcaHR0cHM6Ly93d3cuZWZpcm1hLmNvbS5weS92YTA8BggrBgEFBQcwAoYwaHR0cHM6Ly93d3cuZWZpcm1hLmNvbS5weS9yZXBvc2l0b3Jpby9lZmlybWEuY3J0MEIGA1UdHwQ7MDkwN6A1oDOGMWh0dHBzOi8vd3d3LmVmaXJtYS5jb20ucHkvcmVwb3NpdG9yaW8vZWZpcm1hMS5jcmwwDQYJKoZIhvcNAQELBQADggIBADoASHfea9YKhgG7TUncZTNYWJbYOhQx0mXnbGAy8mg8l3HGOLFaKLJ6bU22k1JLAkpDSSf5PwYNYY9WmMpDMQun0hd1v7Rk7S7LhxSkPg4zey8kbeL3CS9ZS7x4h5c9xaBKA2rQlydD/NK3MgpTzZ8uJbjCe792fOd5xXLHlPpPmqVcqUwAP5LI8LopWLodc8dRZ0ziqq+PRqR0/Pu0S6V8qQj/b0gq8pddh6HuGpL6m5tB0L+fsCg57BGGMONUWaxq3FnuiR1prkM7YYDNHCkCEBnnKeQ6NgnYBqXFARsMQMBEPFU5QkZcP8DcCqoQcaAoVsj0xWOdpmnm7opXng557PbXmasSAC4F4C5EOWuTj4HXRSik22GvUDYfJD/GkRX7jdDcBLOFHVkvwggOA+XK4f8fwDCJdzW2BZFHlZQ0Vr+0vyImJpaulcEiNCpJggvJiqQOQqkIT0rDRiM5kk2FavxtruaXX3E6D3zQrWHOAWo1i9i1E4IQ9fBmCZ2rmQ2kA2q1zqsbeoHJJmZNfPwdL073sI4uAml4zaciObjsm97kKHRd2r2+qwH2aq13QRfLyp67oFKWLGWjVuE7rHokfVdvQHkSaL63Pz1kwysDRVJIezkHRTqbG1R9eeLLjq2boIjlvfYId4U/ChOj3dPQADi2WqenfOxek0gXuT19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vkxJmPACU4DrMfqPVfiHXGE3GBX8tIroYD+k86vhXJs=</DigestValue>
      </Reference>
      <Reference URI="/xl/calcChain.xml?ContentType=application/vnd.openxmlformats-officedocument.spreadsheetml.calcChain+xml">
        <DigestMethod Algorithm="http://www.w3.org/2001/04/xmlenc#sha256"/>
        <DigestValue>IiKBzMYCYe4Kj4VG2MkmcauAuFV0dOtvI36JKkxOz7Q=</DigestValue>
      </Reference>
      <Reference URI="/xl/comments1.xml?ContentType=application/vnd.openxmlformats-officedocument.spreadsheetml.comments+xml">
        <DigestMethod Algorithm="http://www.w3.org/2001/04/xmlenc#sha256"/>
        <DigestValue>cLm5nMTR5u+Rd9PEXAdqHwGC6R+btHTLhYCMdHh7euE=</DigestValue>
      </Reference>
      <Reference URI="/xl/comments2.xml?ContentType=application/vnd.openxmlformats-officedocument.spreadsheetml.comments+xml">
        <DigestMethod Algorithm="http://www.w3.org/2001/04/xmlenc#sha256"/>
        <DigestValue>yaHUjLZEbj0X5/ay1w6As4eX5dbZXZlTB3BgN/S64q0=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6jjMgi3pfG+Mho9TKglc4Y9hTTywrlztt/SW0w6HA4c=</DigestValue>
      </Reference>
      <Reference URI="/xl/drawings/drawing1.xml?ContentType=application/vnd.openxmlformats-officedocument.drawing+xml">
        <DigestMethod Algorithm="http://www.w3.org/2001/04/xmlenc#sha256"/>
        <DigestValue>gn2FGm2GCFnUXykrEQCWpZu5tBZ1/uwNMcfhoA7rKIw=</DigestValue>
      </Reference>
      <Reference URI="/xl/drawings/drawing2.xml?ContentType=application/vnd.openxmlformats-officedocument.drawing+xml">
        <DigestMethod Algorithm="http://www.w3.org/2001/04/xmlenc#sha256"/>
        <DigestValue>kvUba1bFElAZqscDRMxXE4D5pCPFzohAGCksfKS4BDE=</DigestValue>
      </Reference>
      <Reference URI="/xl/drawings/drawing3.xml?ContentType=application/vnd.openxmlformats-officedocument.drawing+xml">
        <DigestMethod Algorithm="http://www.w3.org/2001/04/xmlenc#sha256"/>
        <DigestValue>dzRISMGn5S1DaaDSby7/dv/RRiEMLYMMaU/Hy9tsT8A=</DigestValue>
      </Reference>
      <Reference URI="/xl/drawings/drawing4.xml?ContentType=application/vnd.openxmlformats-officedocument.drawing+xml">
        <DigestMethod Algorithm="http://www.w3.org/2001/04/xmlenc#sha256"/>
        <DigestValue>0pAdXJ/H5DAoe41woJvFnwYXBpjLqtxrGPjWWgbBIyw=</DigestValue>
      </Reference>
      <Reference URI="/xl/drawings/drawing5.xml?ContentType=application/vnd.openxmlformats-officedocument.drawing+xml">
        <DigestMethod Algorithm="http://www.w3.org/2001/04/xmlenc#sha256"/>
        <DigestValue>tpxwfJC9jnVdSplu51hIUvo6VMBrb9t6n0kbnKcQ/gw=</DigestValue>
      </Reference>
      <Reference URI="/xl/drawings/drawing6.xml?ContentType=application/vnd.openxmlformats-officedocument.drawing+xml">
        <DigestMethod Algorithm="http://www.w3.org/2001/04/xmlenc#sha256"/>
        <DigestValue>w6QYIl9KxDr0E5uYDk2CdE1u++WMF1pTFMTAjxHN0+4=</DigestValue>
      </Reference>
      <Reference URI="/xl/drawings/drawing7.xml?ContentType=application/vnd.openxmlformats-officedocument.drawing+xml">
        <DigestMethod Algorithm="http://www.w3.org/2001/04/xmlenc#sha256"/>
        <DigestValue>j/MKTC7TeAmCOLfQXcYw5vMJ2Es8ovPriZibiJCygEA=</DigestValue>
      </Reference>
      <Reference URI="/xl/drawings/vmlDrawing1.vml?ContentType=application/vnd.openxmlformats-officedocument.vmlDrawing">
        <DigestMethod Algorithm="http://www.w3.org/2001/04/xmlenc#sha256"/>
        <DigestValue>JVCo3/D/a2+e+4r6ozdJIPOrplw2suca2zIoILyXBNY=</DigestValue>
      </Reference>
      <Reference URI="/xl/drawings/vmlDrawing2.vml?ContentType=application/vnd.openxmlformats-officedocument.vmlDrawing">
        <DigestMethod Algorithm="http://www.w3.org/2001/04/xmlenc#sha256"/>
        <DigestValue>DJmoBqumuqfxc1hhgS1FI43cpq8iZzqKqxGse4l5CWI=</DigestValue>
      </Reference>
      <Reference URI="/xl/drawings/vmlDrawing3.vml?ContentType=application/vnd.openxmlformats-officedocument.vmlDrawing">
        <DigestMethod Algorithm="http://www.w3.org/2001/04/xmlenc#sha256"/>
        <DigestValue>dvHJZJCmo3nxEQZn6nNhlLfoWqIrnA8YhL0nJRLSqNI=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+Ghp6ayukeoiiJxAmsXv6Lu5mWyFxLbo+iKSOYlsS28=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QCUd4S2AR5kBEdM2lM/qKg2NIYxhQ+ilG7IzUn+1xxs=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RgO1yifePhy3d+AoQWc6SHC5NXe7Vk29kt8fBgX5OJw=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QB+V+nxw7ZAblYt3S/Ch75wG1at6SMVaGhbTRnBHUD0=</DigestValue>
      </Reference>
      <Reference URI="/xl/media/image1.png?ContentType=image/png">
        <DigestMethod Algorithm="http://www.w3.org/2001/04/xmlenc#sha256"/>
        <DigestValue>TlzBI7e/Ism4kh/8vbQKWFG+u2P2KUExVHsgm6INjj4=</DigestValue>
      </Reference>
      <Reference URI="/xl/media/image2.emf?ContentType=image/x-emf">
        <DigestMethod Algorithm="http://www.w3.org/2001/04/xmlenc#sha256"/>
        <DigestValue>QHaRmdoF8VsrgTvHk3Nbbl9WK2d9yQLtNCzragc5Tnc=</DigestValue>
      </Reference>
      <Reference URI="/xl/media/image3.emf?ContentType=image/x-emf">
        <DigestMethod Algorithm="http://www.w3.org/2001/04/xmlenc#sha256"/>
        <DigestValue>w7ufRtr0Nw9bdC56KH9BdlTU88emGjR6jSb+IYggDW0=</DigestValue>
      </Reference>
      <Reference URI="/xl/media/image4.emf?ContentType=image/x-emf">
        <DigestMethod Algorithm="http://www.w3.org/2001/04/xmlenc#sha256"/>
        <DigestValue>YQeApz4wnxX2STxsZejVdOeGXbkVYEEGsxrJ3Wjlj60=</DigestValue>
      </Reference>
      <Reference URI="/xl/media/image5.emf?ContentType=image/x-emf">
        <DigestMethod Algorithm="http://www.w3.org/2001/04/xmlenc#sha256"/>
        <DigestValue>cYcywxBYOBgwAk7/mEiPwebFOfQC+W4Ko9Dpsdtz+sU=</DigestValue>
      </Reference>
      <Reference URI="/xl/media/image6.emf?ContentType=image/x-emf">
        <DigestMethod Algorithm="http://www.w3.org/2001/04/xmlenc#sha256"/>
        <DigestValue>bgek0D1+0o2aDDzVZpG7hX83ZhS9Feb3oxXlPB++yCY=</DigestValue>
      </Reference>
      <Reference URI="/xl/persons/person.xml?ContentType=application/vnd.ms-excel.person+xml">
        <DigestMethod Algorithm="http://www.w3.org/2001/04/xmlenc#sha256"/>
        <DigestValue>mT4cvMRpE00UcW/kyJGarjFcFkqow4ert9nX5a6DrAU=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sLlVsMu/UmxdwdvPNZF0AY0+lC5fiUlO4f1F+aMCq5U=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sLlVsMu/UmxdwdvPNZF0AY0+lC5fiUlO4f1F+aMCq5U=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sLlVsMu/UmxdwdvPNZF0AY0+lC5fiUlO4f1F+aMCq5U=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us64TnVnxW6S3JGyKSPYkF8hRrmqXxu3UhET7UNI3oY=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3auKKYy+1zVh2/o2zFXt0gBsKnXg8b+IwT1iM49e1ek=</DigestValue>
      </Reference>
      <Reference URI="/xl/sharedStrings.xml?ContentType=application/vnd.openxmlformats-officedocument.spreadsheetml.sharedStrings+xml">
        <DigestMethod Algorithm="http://www.w3.org/2001/04/xmlenc#sha256"/>
        <DigestValue>n3B79flLsCCdMcnT5+xh6PwI1BZZgb9s+ZYJnch9WXI=</DigestValue>
      </Reference>
      <Reference URI="/xl/styles.xml?ContentType=application/vnd.openxmlformats-officedocument.spreadsheetml.styles+xml">
        <DigestMethod Algorithm="http://www.w3.org/2001/04/xmlenc#sha256"/>
        <DigestValue>O8Y0uXWjxiaDbNSD72uJSPsE1gq/1TTg4aGUoW+SBb8=</DigestValue>
      </Reference>
      <Reference URI="/xl/theme/theme1.xml?ContentType=application/vnd.openxmlformats-officedocument.theme+xml">
        <DigestMethod Algorithm="http://www.w3.org/2001/04/xmlenc#sha256"/>
        <DigestValue>HpkhkEH/NfxYYunqn8gDSSXwsogmnmNBn70U95mIPRU=</DigestValue>
      </Reference>
      <Reference URI="/xl/threadedComments/threadedComment1.xml?ContentType=application/vnd.ms-excel.threadedcomments+xml">
        <DigestMethod Algorithm="http://www.w3.org/2001/04/xmlenc#sha256"/>
        <DigestValue>iuvScDO1IT3GQaBtk2P42BElB/Jkd1mlgrUkfHAKnJM=</DigestValue>
      </Reference>
      <Reference URI="/xl/workbook.xml?ContentType=application/vnd.openxmlformats-officedocument.spreadsheetml.sheet.main+xml">
        <DigestMethod Algorithm="http://www.w3.org/2001/04/xmlenc#sha256"/>
        <DigestValue>5SWJ54wgkCYbOD7iXuvghF0waI42zh3Qjs9bWFuC5GQ=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oY0oKg4yB0FiSyDpS+lW7ZLMeZcI5wvg+y8nqaThVbI=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5xxQVHCeUDS0YkOsoE/l+Me7VZm2PiL6r34slOC8heg=</DigestValue>
      </Reference>
      <Reference URI="/xl/worksheets/_rels/sheet1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v6ZR+j1fFuNhPdOuKCFGVSq7SvzvtF1XjdATb4W++CQ=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943bOL1MQuB8yHAwkESok7ajOmtJvE915g9fLexODpc=</DigestValue>
      </Reference>
      <Reference URI="/xl/worksheets/_rels/sheet2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tsEfa6lYCY3sfMgHS1HHqkR/RaDlmm9sgfs3ZGQtm3g=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f/iHIj5EXWJqEOYUDE+hDDONcWEy7b8EEin33f9rUfg=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aAR6l/b3SiQsGMPtnMeHmzfsh0crtT1C5+UxP55whIA=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tXlKTrMd35w/VGEq0pAUKGzoA7lDDEGfooykNcJtZd4=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iWCU4DBPtwuredku8ZlsYqjq4AgU3pXVRB544N8Fhb0=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sheet1.xml?ContentType=application/vnd.openxmlformats-officedocument.spreadsheetml.worksheet+xml">
        <DigestMethod Algorithm="http://www.w3.org/2001/04/xmlenc#sha256"/>
        <DigestValue>k5tbO7GjPecTz48JJMGqNJYFXhzpQfSu8OECHMThbNc=</DigestValue>
      </Reference>
      <Reference URI="/xl/worksheets/sheet10.xml?ContentType=application/vnd.openxmlformats-officedocument.spreadsheetml.worksheet+xml">
        <DigestMethod Algorithm="http://www.w3.org/2001/04/xmlenc#sha256"/>
        <DigestValue>rI82nGNRZh0pIK4hHEPz/MhxMvO7wGXosrDZzXt9moU=</DigestValue>
      </Reference>
      <Reference URI="/xl/worksheets/sheet11.xml?ContentType=application/vnd.openxmlformats-officedocument.spreadsheetml.worksheet+xml">
        <DigestMethod Algorithm="http://www.w3.org/2001/04/xmlenc#sha256"/>
        <DigestValue>w3gut9ib4hbAh7Noc6KRpRaNbshFAITpoHDJnv4u63I=</DigestValue>
      </Reference>
      <Reference URI="/xl/worksheets/sheet12.xml?ContentType=application/vnd.openxmlformats-officedocument.spreadsheetml.worksheet+xml">
        <DigestMethod Algorithm="http://www.w3.org/2001/04/xmlenc#sha256"/>
        <DigestValue>i6LrxB2PcMUW7ZddTsY28LlcqK8nwhD1CR7ucHflWao=</DigestValue>
      </Reference>
      <Reference URI="/xl/worksheets/sheet13.xml?ContentType=application/vnd.openxmlformats-officedocument.spreadsheetml.worksheet+xml">
        <DigestMethod Algorithm="http://www.w3.org/2001/04/xmlenc#sha256"/>
        <DigestValue>0hU2TDFe1vBk6nZqmNQJyOKcTvsYDd2Y5kv5jYiD/zU=</DigestValue>
      </Reference>
      <Reference URI="/xl/worksheets/sheet14.xml?ContentType=application/vnd.openxmlformats-officedocument.spreadsheetml.worksheet+xml">
        <DigestMethod Algorithm="http://www.w3.org/2001/04/xmlenc#sha256"/>
        <DigestValue>kRsLLjpn9a9cJ0lul0XYClI/S437+by/sM45OiyCiUk=</DigestValue>
      </Reference>
      <Reference URI="/xl/worksheets/sheet15.xml?ContentType=application/vnd.openxmlformats-officedocument.spreadsheetml.worksheet+xml">
        <DigestMethod Algorithm="http://www.w3.org/2001/04/xmlenc#sha256"/>
        <DigestValue>KIzN06vxhUWW/I7kQwwhdrs+UT/X/pOPFAAqlbZtZWw=</DigestValue>
      </Reference>
      <Reference URI="/xl/worksheets/sheet16.xml?ContentType=application/vnd.openxmlformats-officedocument.spreadsheetml.worksheet+xml">
        <DigestMethod Algorithm="http://www.w3.org/2001/04/xmlenc#sha256"/>
        <DigestValue>eNzsOKBZw3UiRnTqut/svCHVAaLiOGIsE6bo4k7Y1uQ=</DigestValue>
      </Reference>
      <Reference URI="/xl/worksheets/sheet17.xml?ContentType=application/vnd.openxmlformats-officedocument.spreadsheetml.worksheet+xml">
        <DigestMethod Algorithm="http://www.w3.org/2001/04/xmlenc#sha256"/>
        <DigestValue>DvdjrCmYQizZS0QwzxAfOYddEP2Vrunvc+954mivpB4=</DigestValue>
      </Reference>
      <Reference URI="/xl/worksheets/sheet18.xml?ContentType=application/vnd.openxmlformats-officedocument.spreadsheetml.worksheet+xml">
        <DigestMethod Algorithm="http://www.w3.org/2001/04/xmlenc#sha256"/>
        <DigestValue>3fpgjbOqJlpw6OsqwZC5dMdEn0DdLMwnKHQFtfl0ohY=</DigestValue>
      </Reference>
      <Reference URI="/xl/worksheets/sheet19.xml?ContentType=application/vnd.openxmlformats-officedocument.spreadsheetml.worksheet+xml">
        <DigestMethod Algorithm="http://www.w3.org/2001/04/xmlenc#sha256"/>
        <DigestValue>TJkHMG5+Nog+c4duz9B4X5y4jzl7QqnPoEwH1utOemY=</DigestValue>
      </Reference>
      <Reference URI="/xl/worksheets/sheet2.xml?ContentType=application/vnd.openxmlformats-officedocument.spreadsheetml.worksheet+xml">
        <DigestMethod Algorithm="http://www.w3.org/2001/04/xmlenc#sha256"/>
        <DigestValue>JhIihcfHHvTSJPTm7snmgTOmSdAeluDdDY4SsggRDOg=</DigestValue>
      </Reference>
      <Reference URI="/xl/worksheets/sheet20.xml?ContentType=application/vnd.openxmlformats-officedocument.spreadsheetml.worksheet+xml">
        <DigestMethod Algorithm="http://www.w3.org/2001/04/xmlenc#sha256"/>
        <DigestValue>otolkSR9QJvOcn1Y2q8h3VqJptb9qZZeLItBnu8aBD0=</DigestValue>
      </Reference>
      <Reference URI="/xl/worksheets/sheet21.xml?ContentType=application/vnd.openxmlformats-officedocument.spreadsheetml.worksheet+xml">
        <DigestMethod Algorithm="http://www.w3.org/2001/04/xmlenc#sha256"/>
        <DigestValue>ne3BYpZwj6NrOFOTFHl+Ru9Mun/tse99PVAPUMZTtbk=</DigestValue>
      </Reference>
      <Reference URI="/xl/worksheets/sheet22.xml?ContentType=application/vnd.openxmlformats-officedocument.spreadsheetml.worksheet+xml">
        <DigestMethod Algorithm="http://www.w3.org/2001/04/xmlenc#sha256"/>
        <DigestValue>DlczG4v1N5Ya+ogZ7odSU40DcaySXYf3cOkEovH+BV8=</DigestValue>
      </Reference>
      <Reference URI="/xl/worksheets/sheet23.xml?ContentType=application/vnd.openxmlformats-officedocument.spreadsheetml.worksheet+xml">
        <DigestMethod Algorithm="http://www.w3.org/2001/04/xmlenc#sha256"/>
        <DigestValue>THguutVH5Ac3tkJKxVc0TZs7Qu27h/0AS0Pp5COjDV4=</DigestValue>
      </Reference>
      <Reference URI="/xl/worksheets/sheet24.xml?ContentType=application/vnd.openxmlformats-officedocument.spreadsheetml.worksheet+xml">
        <DigestMethod Algorithm="http://www.w3.org/2001/04/xmlenc#sha256"/>
        <DigestValue>Eryc6PDqUdb4Tgh8tPd9C71Gd2IsQL+oaYcU9zXVPFg=</DigestValue>
      </Reference>
      <Reference URI="/xl/worksheets/sheet25.xml?ContentType=application/vnd.openxmlformats-officedocument.spreadsheetml.worksheet+xml">
        <DigestMethod Algorithm="http://www.w3.org/2001/04/xmlenc#sha256"/>
        <DigestValue>LUVqYQjBFJqsef3qypLJXns+RGEv5jSItCr/4+eFpgA=</DigestValue>
      </Reference>
      <Reference URI="/xl/worksheets/sheet26.xml?ContentType=application/vnd.openxmlformats-officedocument.spreadsheetml.worksheet+xml">
        <DigestMethod Algorithm="http://www.w3.org/2001/04/xmlenc#sha256"/>
        <DigestValue>5iII3ZXpfZjbB+BSiNlDTh4R5aftGIjBgmh+Fc23kbA=</DigestValue>
      </Reference>
      <Reference URI="/xl/worksheets/sheet27.xml?ContentType=application/vnd.openxmlformats-officedocument.spreadsheetml.worksheet+xml">
        <DigestMethod Algorithm="http://www.w3.org/2001/04/xmlenc#sha256"/>
        <DigestValue>TDSORA+LTZIKbrBaP/Lazip2Yx2XPvLmlMxXIN6TDFo=</DigestValue>
      </Reference>
      <Reference URI="/xl/worksheets/sheet3.xml?ContentType=application/vnd.openxmlformats-officedocument.spreadsheetml.worksheet+xml">
        <DigestMethod Algorithm="http://www.w3.org/2001/04/xmlenc#sha256"/>
        <DigestValue>R30qxo3FQk/ECmbc50DyclwzHXyMQ90tlBqBT+kVX/E=</DigestValue>
      </Reference>
      <Reference URI="/xl/worksheets/sheet4.xml?ContentType=application/vnd.openxmlformats-officedocument.spreadsheetml.worksheet+xml">
        <DigestMethod Algorithm="http://www.w3.org/2001/04/xmlenc#sha256"/>
        <DigestValue>u1VetUB4CpWUdbpe5SAV5Aq8zl74vYL32Fi8KfBl+7I=</DigestValue>
      </Reference>
      <Reference URI="/xl/worksheets/sheet5.xml?ContentType=application/vnd.openxmlformats-officedocument.spreadsheetml.worksheet+xml">
        <DigestMethod Algorithm="http://www.w3.org/2001/04/xmlenc#sha256"/>
        <DigestValue>p3eEDU1ZhNt+UUq+zwMYo3SoT4hf3TgEkbgU6W+HoF0=</DigestValue>
      </Reference>
      <Reference URI="/xl/worksheets/sheet6.xml?ContentType=application/vnd.openxmlformats-officedocument.spreadsheetml.worksheet+xml">
        <DigestMethod Algorithm="http://www.w3.org/2001/04/xmlenc#sha256"/>
        <DigestValue>AILq9i8jowp5ab2I39SK0klYPQG11q/99/QLXHUiqKA=</DigestValue>
      </Reference>
      <Reference URI="/xl/worksheets/sheet7.xml?ContentType=application/vnd.openxmlformats-officedocument.spreadsheetml.worksheet+xml">
        <DigestMethod Algorithm="http://www.w3.org/2001/04/xmlenc#sha256"/>
        <DigestValue>p4so0I8swGAJcpVL91UPv2rd4ulh5I1Bsl7nWOxjLxc=</DigestValue>
      </Reference>
      <Reference URI="/xl/worksheets/sheet8.xml?ContentType=application/vnd.openxmlformats-officedocument.spreadsheetml.worksheet+xml">
        <DigestMethod Algorithm="http://www.w3.org/2001/04/xmlenc#sha256"/>
        <DigestValue>rk828oQBrz31yl/52RXhhHhraFjjB0le1shs/HfN2nw=</DigestValue>
      </Reference>
      <Reference URI="/xl/worksheets/sheet9.xml?ContentType=application/vnd.openxmlformats-officedocument.spreadsheetml.worksheet+xml">
        <DigestMethod Algorithm="http://www.w3.org/2001/04/xmlenc#sha256"/>
        <DigestValue>FgN1ZCdBnWl3P00T6CtTJSH2qJpHl+ACA8QLIu/JkUo=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2022-03-31T20:15:50Z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{65237113-31A1-49CF-B29F-3B8A1A4C7150}</SetupID>
          <SignatureText>Giuseppe Saurini</SignatureText>
          <SignatureImage/>
          <SignatureComments/>
          <WindowsVersion>10.0</WindowsVersion>
          <OfficeVersion>16.0.14931/23</OfficeVersion>
          <ApplicationVersion>16.0.14931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2022-03-31T20:15:50Z</xd:SigningTime>
          <xd:SigningCertificate>
            <xd:Cert>
              <xd:CertDigest>
                <DigestMethod Algorithm="http://www.w3.org/2001/04/xmlenc#sha256"/>
                <DigestValue>FZO6I+W1q7+plu59BdIBAnZ43Vm8tOs91lDDq/yS3hA=</DigestValue>
              </xd:CertDigest>
              <xd:IssuerSerial>
                <X509IssuerName>CN=CA-VIT S.A., O=VIT S.A., C=PY, SERIALNUMBER=RUC 80080099-0</X509IssuerName>
                <X509SerialNumber>165172837616274408503277127352340685823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  <Object Id="idValidSigLnImg">AQAAAGwAAAAAAAAAAAAAAAcBAAB/AAAAAAAAAAAAAAD8GwAAkQ0AACBFTUYAAAEAuBsAAKoAAAAGAAAAAAAAAAAAAAAAAAAAgAcAADgEAAAJAgAAJQEAAAAAAAAAAAAAAAAAACjzBwCIeAQACgAAABAAAAAAAAAAAAAAAEsAAAAQAAAAAAAAAAUAAAAeAAAAGAAAAAAAAAAAAAAACAEAAIAAAAAnAAAAGAAAAAEAAAAAAAAAAAAAAAAAAAAlAAAADAAAAAEAAABMAAAAZAAAAAAAAAAAAAAABwEAAH8AAAAAAAAAAAAAAAg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AHAQAAfwAAAAAAAAAAAAAACAEAAIAAAAAhAPAAAAAAAAAAAAAAAIA/AAAAAAAAAAAAAIA/AAAAAAAAAAAAAAAAAAAAAAAAAAAAAAAAAAAAAAAAAAAlAAAADAAAAAAAAIAoAAAADAAAAAEAAAAnAAAAGAAAAAEAAAAAAAAA8PDwAAAAAAAlAAAADAAAAAEAAABMAAAAZAAAAAAAAAAAAAAABwEAAH8AAAAAAAAAAAAAAAgBAACAAAAAIQDwAAAAAAAAAAAAAACAPwAAAAAAAAAAAACAPwAAAAAAAAAAAAAAAAAAAAAAAAAAAAAAAAAAAAAAAAAAJQAAAAwAAAAAAACAKAAAAAwAAAABAAAAJwAAABgAAAABAAAAAAAAAPDw8AAAAAAAJQAAAAwAAAABAAAATAAAAGQAAAAAAAAAAAAAAAcBAAB/AAAAAAAAAAAAAAAIAQAAgAAAACEA8AAAAAAAAAAAAAAAgD8AAAAAAAAAAAAAgD8AAAAAAAAAAAAAAAAAAAAAAAAAAAAAAAAAAAAAAAAAACUAAAAMAAAAAAAAgCgAAAAMAAAAAQAAACcAAAAYAAAAAQAAAAAAAADw8PAAAAAAACUAAAAMAAAAAQAAAEwAAABkAAAAAAAAAAAAAAAHAQAAfwAAAAAAAAAAAAAACAEAAIAAAAAhAPAAAAAAAAAAAAAAAIA/AAAAAAAAAAAAAIA/AAAAAAAAAAAAAAAAAAAAAAAAAAAAAAAAAAAAAAAAAAAlAAAADAAAAAAAAIAoAAAADAAAAAEAAAAnAAAAGAAAAAEAAAAAAAAA////AAAAAAAlAAAADAAAAAEAAABMAAAAZAAAAAAAAAAAAAAABwEAAH8AAAAAAAAAAAAAAAgBAACAAAAAIQDwAAAAAAAAAAAAAACAPwAAAAAAAAAAAACAPwAAAAAAAAAAAAAAAAAAAAAAAAAAAAAAAAAAAAAAAAAAJQAAAAwAAAAAAACAKAAAAAwAAAABAAAAJwAAABgAAAABAAAAAAAAAP///wAAAAAAJQAAAAwAAAABAAAATAAAAGQAAAAAAAAAAAAAAAcBAAB/AAAAAAAAAAAAAAAI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MAAAAEAAAA9gAAABAAAADDAAAABAAAADQAAAANAAAAIQDwAAAAAAAAAAAAAACAPwAAAAAAAAAAAACAPwAAAAAAAAAAAAAAAAAAAAAAAAAAAAAAAAAAAAAAAAAAJQAAAAwAAAAAAACAKAAAAAwAAAABAAAAUgAAAHABAAABAAAA9f///wAAAAAAAAAAAAAAAJABAAAAAAABAAAAAHMAZQBnAG8AZQAgAHUAaQAAAAAAAAAAAAAAAAAAAAAAAAAAAAAAAAAAAAAAAAAAAAAAAAAAAAAAAAAAAAAAAAAAAAAAAwAAAPBeaXeowc8DzrQ3WvjHfQBAyn0DAAAAAMOe2neWHhRZQAAAAAAAAAAAAAAAAAAAAAAAAAAAAAAAAAAAAAAAAAAAAAAAAAAAAAAAAAAAAAAAAAAAAAAAAAAAAAAAAAAAAODIfQMAAAAAqJbxExIAFACYlvETfMM3WgAAR3fkyH0DcMh9AwAAAAAAAEd38IdIAAAAAgCAyH0DgMh9A4DIfQMCAAAAAgAAAAAASHfMW8n7vMh9Ay2EDHYAAGl3sMh9AwAAAAC4yH0DAAAAAJGtp1kAAGl3AAAAABMAFADOtDda8F5pd9DIfQNk9cR1AABpdwAAAADwosAFZHYACAAAAAAlAAAADAAAAAEAAAAYAAAADAAAAAAAAAASAAAADAAAAAEAAAAeAAAAGAAAAMMAAAAEAAAA9wAAABEAAAAlAAAADAAAAAEAAABUAAAAhAAAAMQAAAAEAAAA9QAAABAAAAABAAAAVRXZQXsJ2UHEAAAABAAAAAkAAABMAAAAAAAAAAAAAAAAAAAA//////////9gAAAAMwAxAC8AMwAvADIAMAAyADIAAAAGAAAABgAAAAQAAAAGAAAABAAAAAYAAAAGAAAABgAAAAYAAABLAAAAQAAAADAAAAAFAAAAIAAAAAEAAAABAAAAEAAAAAAAAAAAAAAACAEAAIAAAAAAAAAAAAAAAAgBAACAAAAAUgAAAHABAAACAAAAEAAAAAcAAAAAAAAAAAAAALwCAAAAAAAAAQICIlMAeQBzAHQAZQBtAAAAAAAAAAAAAAAAAAAAAAAAAAAAAAAAAAAAAAAAAAAAAAAAAAAAAAAAAAAAAAAAAAAAAAAAAAAAnGHed0hWfAA4btYDAAAAAKjBzwOowc8DpLQ3WgAAAADMU3wDDgAAAAAAAAAAAAAAAAAAAAAAAABYws8DAAAAAAAAAAAAAAAAAAAAAAAAAAAAAAAAAAAAAAAAAAAAAAAAAAAAAAAAAAAAAAAAAAAAAAAAAAAAAAAAfhHhdwAAyPuIVHwD6NHad6jBzwORradZAAAAAPjS2nf//wAAAAAAANvT2nfb09p3uFR8A7xUfAOktDdaAAAAAAAAAAAAAAAABwAAAAAAAADBjgt2CQAAAAcAAADwVHwD8FR8AwACAAD8////AQAAAAAAAAAAAAAAAAAAAPCiwAX41Gp3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AAAAAABQAAAAAAfgPMAX4DAAAAACAAAACkCn4DAAAAAAAAzwOgCn4D4E5RWfzOfQPOXdp3fEBRWc5d2ncAAAAAAAAAACAAAABIABgUIN/EdRjPfQO8uEtaAADPAwAAAAAgAAAA5NN9A+jq5Gssz30Dvw70WCAAAAABAAAAAAAAAKTTfQO4zfRYoA8AAPk/t8ZIABgUK8P0WJhNoieYTaInSAAYFAAAAAD/////fEBRWTai/VgUAAAAAQAAAAAAAAAAAAAAwY4LduTTfQMGAAAAlNB9A5TQfQMAAgAA/P///wEAAAAAAAAAAAAAAAAAAAAAAAAAAAAAAPCiwAVkdgAIAAAAACUAAAAMAAAAAwAAABgAAAAMAAAAAAAAABIAAAAMAAAAAQAAABYAAAAMAAAACAAAAFQAAABUAAAACgAAACcAAAAeAAAASgAAAAEAAABVFdlBewnZ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MwAAAKAAAABHAAAAKQAAADMAAAB4AAAAFQAAACEA8AAAAAAAAAAAAAAAgD8AAAAAAAAAAAAAgD8AAAAAAAAAAAAAAAAAAAAAAAAAAAAAAAAAAAAAAAAAACUAAAAMAAAAAAAAgCgAAAAMAAAABAAAAFIAAABwAQAABAAAAPD///8AAAAAAAAAAAAAAACQAQAAAAAAAQAAAABzAGUAZwBvAGUAIAB1AGkAAAAAAAAAAAAAAAAAAAAAAAAAAAAAAAAAAAAAAAAAAAAAAAAAAAAAAAAAAAAAAAAAAAAAAAEAAAABAAAAAAAAAAAAAAAAdhMoAAAAAAAAAABQlTkEwM0LBFCVOQTAzQsEJg4KAGQ3AAD0qH0DvKd9A1+KUndQlTkEAAAAAEpnjCBuDgsA4IlSd8rBNVXgiVJ3AAAAAK45HCwA0JEDvKd9A/5yO1UmDgoAoQEAAAAAAAAAAAAAVAEAAEiofQP6ZSlV0cM1VSI0HCxUAQAAbg4LAMrBNVVuDgsAysE1VXSofQNAMFN3pmepVP7///9UAQAAAAAAAAAAAADBjgt26jQcLAkAAAAkqX0DJKl9AwACAAD8////AQAAAAAAAAAAAAAAAAAAAAAAAAAAAAAA8KLABWR2AAgAAAAAJQAAAAwAAAAEAAAAGAAAAAwAAAAAAAAAEgAAAAwAAAABAAAAHgAAABgAAAApAAAAMwAAAKEAAABIAAAAJQAAAAwAAAAEAAAAVAAAAKwAAAAqAAAAMwAAAJ8AAABHAAAAAQAAAFUV2UF7CdlBKgAAADMAAAAQAAAATAAAAAAAAAAAAAAAAAAAAP//////////bAAAAEcAaQB1AHMAZQBwAHAAZQAgAFMAYQB1AHIAaQBuAGkACwAAAAQAAAAJAAAABwAAAAgAAAAJAAAACQAAAAgAAAAEAAAACQAAAAgAAAAJAAAABgAAAAQAAAAJAAAABAAAAEsAAABAAAAAMAAAAAUAAAAgAAAAAQAAAAEAAAAQAAAAAAAAAAAAAAAIAQAAgAAAAAAAAAAAAAAACAEAAIAAAAAlAAAADAAAAAIAAAAnAAAAGAAAAAUAAAAAAAAA////AAAAAAAlAAAADAAAAAUAAABMAAAAZAAAAAAAAABQAAAABwEAAHwAAAAAAAAAUAAAAAgBAAAtAAAAIQDwAAAAAAAAAAAAAACAPwAAAAAAAAAAAACAPwAAAAAAAAAAAAAAAAAAAAAAAAAAAAAAAAAAAAAAAAAAJQAAAAwAAAAAAACAKAAAAAwAAAAFAAAAJwAAABgAAAAFAAAAAAAAAP///wAAAAAAJQAAAAwAAAAFAAAATAAAAGQAAAAJAAAAUAAAAP4AAABcAAAACQAAAFAAAAD2AAAADQAAACEA8AAAAAAAAAAAAAAAgD8AAAAAAAAAAAAAgD8AAAAAAAAAAAAAAAAAAAAAAAAAAAAAAAAAAAAAAAAAACUAAAAMAAAAAAAAgCgAAAAMAAAABQAAACUAAAAMAAAAAQAAABgAAAAMAAAAAAAAABIAAAAMAAAAAQAAAB4AAAAYAAAACQAAAFAAAAD/AAAAXQAAACUAAAAMAAAAAQAAAFQAAACsAAAACgAAAFAAAABhAAAAXAAAAAEAAABVFdlBewnZQQoAAABQAAAAEAAAAEwAAAAAAAAAAAAAAAAAAAD//////////2wAAABHAGkAdQBzAGUAcABwAGUAIABTAGEAdQByAGkAbgBpAAgAAAADAAAABwAAAAUAAAAGAAAABwAAAAcAAAAGAAAAAwAAAAYAAAAGAAAABwAAAAQAAAADAAAABwAAAAMAAABLAAAAQAAAADAAAAAFAAAAIAAAAAEAAAABAAAAEAAAAAAAAAAAAAAACAEAAIAAAAAAAAAAAAAAAAgBAACAAAAAJQAAAAwAAAACAAAAJwAAABgAAAAFAAAAAAAAAP///wAAAAAAJQAAAAwAAAAFAAAATAAAAGQAAAAJAAAAYAAAAP4AAABsAAAACQAAAGAAAAD2AAAADQAAACEA8AAAAAAAAAAAAAAAgD8AAAAAAAAAAAAAgD8AAAAAAAAAAAAAAAAAAAAAAAAAAAAAAAAAAAAAAAAAACUAAAAMAAAAAAAAgCgAAAAMAAAABQAAACUAAAAMAAAAAQAAABgAAAAMAAAAAAAAABIAAAAMAAAAAQAAAB4AAAAYAAAACQAAAGAAAAD/AAAAbQAAACUAAAAMAAAAAQAAAFQAAACIAAAACgAAAGAAAAA/AAAAbAAAAAEAAABVFdlBewnZQQoAAABgAAAACgAAAEwAAAAAAAAAAAAAAAAAAAD//////////2AAAABQAHIAZQBzAGkAZABlAG4AdABlAAYAAAAEAAAABgAAAAUAAAADAAAABwAAAAYAAAAHAAAABAAAAAYAAABLAAAAQAAAADAAAAAFAAAAIAAAAAEAAAABAAAAEAAAAAAAAAAAAAAACAEAAIAAAAAAAAAAAAAAAAgBAACAAAAAJQAAAAwAAAACAAAAJwAAABgAAAAFAAAAAAAAAP///wAAAAAAJQAAAAwAAAAFAAAATAAAAGQAAAAJAAAAcAAAAP4AAAB8AAAACQAAAHAAAAD2AAAADQAAACEA8AAAAAAAAAAAAAAAgD8AAAAAAAAAAAAAgD8AAAAAAAAAAAAAAAAAAAAAAAAAAAAAAAAAAAAAAAAAACUAAAAMAAAAAAAAgCgAAAAMAAAABQAAACUAAAAMAAAAAQAAABgAAAAMAAAAAAAAABIAAAAMAAAAAQAAABYAAAAMAAAAAAAAAFQAAABIAQAACgAAAHAAAAD9AAAAfAAAAAEAAABVFdlBewnZQQoAAABwAAAAKgAAAEwAAAAEAAAACQAAAHAAAAD/AAAAfQAAAKAAAABGAGkAcgBtAGEAZABvACAAcABvAHIAOgAgAEcASQBVAFMARQBQAFAARQAgAEEATgBUAE8ATgBJAE8AIABTAEEAVQBSAEkATgBJACAAQgBVAEUAWQAGAAAAAwAAAAQAAAAJAAAABgAAAAcAAAAHAAAAAwAAAAcAAAAHAAAABAAAAAMAAAADAAAACAAAAAMAAAAIAAAABgAAAAYAAAAGAAAABgAAAAYAAAADAAAABwAAAAgAAAAGAAAACQAAAAgAAAADAAAACQAAAAMAAAAGAAAABwAAAAgAAAAHAAAAAwAAAAgAAAADAAAAAwAAAAYAAAAIAAAABgAAAAUAAAAWAAAADAAAAAAAAAAlAAAADAAAAAIAAAAOAAAAFAAAAAAAAAAQAAAAFAAAAA==</Object>
  <Object Id="idInvalidSigLnImg">AQAAAGwAAAAAAAAAAAAAAAcBAAB/AAAAAAAAAAAAAAD8GwAAkQ0AACBFTUYAAAEAKCEAALEAAAAGAAAAAAAAAAAAAAAAAAAAgAcAADgEAAAJAgAAJQEAAAAAAAAAAAAAAAAAACjzBwCIeAQACgAAABAAAAAAAAAAAAAAAEsAAAAQAAAAAAAAAAUAAAAeAAAAGAAAAAAAAAAAAAAACAEAAIAAAAAnAAAAGAAAAAEAAAAAAAAAAAAAAAAAAAAlAAAADAAAAAEAAABMAAAAZAAAAAAAAAAAAAAABwEAAH8AAAAAAAAAAAAAAAg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AHAQAAfwAAAAAAAAAAAAAACAEAAIAAAAAhAPAAAAAAAAAAAAAAAIA/AAAAAAAAAAAAAIA/AAAAAAAAAAAAAAAAAAAAAAAAAAAAAAAAAAAAAAAAAAAlAAAADAAAAAAAAIAoAAAADAAAAAEAAAAnAAAAGAAAAAEAAAAAAAAA8PDwAAAAAAAlAAAADAAAAAEAAABMAAAAZAAAAAAAAAAAAAAABwEAAH8AAAAAAAAAAAAAAAgBAACAAAAAIQDwAAAAAAAAAAAAAACAPwAAAAAAAAAAAACAPwAAAAAAAAAAAAAAAAAAAAAAAAAAAAAAAAAAAAAAAAAAJQAAAAwAAAAAAACAKAAAAAwAAAABAAAAJwAAABgAAAABAAAAAAAAAPDw8AAAAAAAJQAAAAwAAAABAAAATAAAAGQAAAAAAAAAAAAAAAcBAAB/AAAAAAAAAAAAAAAIAQAAgAAAACEA8AAAAAAAAAAAAAAAgD8AAAAAAAAAAAAAgD8AAAAAAAAAAAAAAAAAAAAAAAAAAAAAAAAAAAAAAAAAACUAAAAMAAAAAAAAgCgAAAAMAAAAAQAAACcAAAAYAAAAAQAAAAAAAADw8PAAAAAAACUAAAAMAAAAAQAAAEwAAABkAAAAAAAAAAAAAAAHAQAAfwAAAAAAAAAAAAAACAEAAIAAAAAhAPAAAAAAAAAAAAAAAIA/AAAAAAAAAAAAAIA/AAAAAAAAAAAAAAAAAAAAAAAAAAAAAAAAAAAAAAAAAAAlAAAADAAAAAAAAIAoAAAADAAAAAEAAAAnAAAAGAAAAAEAAAAAAAAA////AAAAAAAlAAAADAAAAAEAAABMAAAAZAAAAAAAAAAAAAAABwEAAH8AAAAAAAAAAAAAAAgBAACAAAAAIQDwAAAAAAAAAAAAAACAPwAAAAAAAAAAAACAPwAAAAAAAAAAAAAAAAAAAAAAAAAAAAAAAAAAAAAAAAAAJQAAAAwAAAAAAACAKAAAAAwAAAABAAAAJwAAABgAAAABAAAAAAAAAP///wAAAAAAJQAAAAwAAAABAAAATAAAAGQAAAAAAAAAAAAAAAcBAAB/AAAAAAAAAAAAAAAI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FQAAAAwAAAADAAAAcgAAAKAEAAAKAAAAAwAAABcAAAAQAAAACgAAAAMAAAAOAAAADgAAAAAA/wEAAAAAAAAAAAAAgD8AAAAAAAAAAAAAgD8AAAAAAAAAAP///wAAAAAAbAAAADQAAACgAAAAAAQAAA4AAAAOAAAAKAAAABAAAAAQAAAAAQAgAAMAAAAABAAAAAAAAAAAAAAAAAAAAAAAAAAA/wAA/wAA/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/ODo6/wsLCzEAAAAADg85PTU31uYAAAAAAAAAADs97f8AAAAAAAAAAAAAAAAAAAAAAAAAAAAAAAA6Ozumpqen//r6+v9OUFD/kZKS/wAAAAAODzk9NTfW5js97f8AAAAAAAAAAAAAAAAAAAAAAAAAAAAAAAAAAAAAOjs7pqanp//6+vr/+vr6//r6+v+srKyvAAAAADs97f81N9bmAAAAAAAAAAAAAAAAAAAAAAAAAAAAAAAAAAAAADo7O6amp6f/+vr6//r6+v88PDw9AAAAADs97f8AAAAADg85PTU31uYAAAAAAAAAAAAAAAAAAAAAAAAAAAAAAAA6Ozumpqen//r6+v88PDw9AAAAADs97f8AAAAAAAAAAAAAAAAODzk9NTfW5gAAAAAAAAAAAAAAAAAAAAAAAAAAOjs7ppGSkv84Ojr/ODo6/xISElEAAAAAAAAAAAAAAAAAAAAAAAAAAAAAAAAAAAAAAAAAAAAAAAAAAAAAAAAAADo7O6ZOUFD/+vr6//r6+v+vr6/xOzs7e0lLS8wAAAAAAAAAAAAAAAAAAAAAAAAAAAAAAAAAAAAAAAAAAAAAAABFR0f2+vr6//r6+v/6+vr/+vr6//r6+v9ISkr4CwsLMQAAAAAAAAAAAAAAAAAAAAAAAAAAAAAAAAAAAAAYGRluiImJ9vr6+v/6+vr/+vr6//r6+v/6+vr/pqen/x4fH4oAAAAAAAAAAAAAAAAAAAAAAAAAAAAAAAAAAAAAGBkZboiJifb6+vr/+vr6//r6+v/6+vr/+vr6/6anp/8eHx+KAAAAAAAAAAAAAAAAAAAAAAAAAAAAAAAAAAAAAAsLCzFISkr4+vr6//r6+v/6+vr/+vr6//r6+v9dXl72EhISUQAAAAAAAAAAAAAAAAAAAAAAAAAAAAAAAAAAAAAAAAAAHh8fimZnZ//6+vr/+vr6//r6+v97fX3/OTs7uwAAAAAAAAAAAAAAAAAAAAAAAAAAAAAAAAAAAAAAAAAAAAAAAAAAAAAYGRluODo6/zg6Ov84Ojr/Hh8figAAAAAAAAAAAAAAAAAAAAAAAAAAAAAAAAAAAAAnAAAAGAAAAAEAAAAAAAAA////AAAAAAAlAAAADAAAAAEAAABMAAAAZAAAACIAAAAEAAAAcQAAABAAAAAiAAAABAAAAFAAAAANAAAAIQDwAAAAAAAAAAAAAACAPwAAAAAAAAAAAACAPwAAAAAAAAAAAAAAAAAAAAAAAAAAAAAAAAAAAAAAAAAAJQAAAAwAAAAAAACAKAAAAAwAAAABAAAAUgAAAHABAAABAAAA9f///wAAAAAAAAAAAAAAAJABAAAAAAABAAAAAHMAZQBnAG8AZQAgAHUAaQAAAAAAAAAAAAAAAAAAAAAAAAAAAAAAAAAAAAAAAAAAAAAAAAAAAAAAAAAAAAAAAAAAAAAAAwAAAPBeaXeowc8DzrQ3WvjHfQBAyn0DAAAAAMOe2neWHhRZQAAAAAAAAAAAAAAAAAAAAAAAAAAAAAAAAAAAAAAAAAAAAAAAAAAAAAAAAAAAAAAAAAAAAAAAAAAAAAAAAAAAAODIfQMAAAAAqJbxExIAFACYlvETfMM3WgAAR3fkyH0DcMh9AwAAAAAAAEd38IdIAAAAAgCAyH0DgMh9A4DIfQMCAAAAAgAAAAAASHfMW8n7vMh9Ay2EDHYAAGl3sMh9AwAAAAC4yH0DAAAAAJGtp1kAAGl3AAAAABMAFADOtDda8F5pd9DIfQNk9cR1AABpdwAAAADwosAFZHYACAAAAAAlAAAADAAAAAEAAAAYAAAADAAAAP8AAAASAAAADAAAAAEAAAAeAAAAGAAAACIAAAAEAAAAcgAAABEAAAAlAAAADAAAAAEAAABUAAAAqAAAACMAAAAEAAAAcAAAABAAAAABAAAAVRXZQXsJ2UEjAAAABAAAAA8AAABMAAAAAAAAAAAAAAAAAAAA//////////9sAAAARgBpAHIAbQBhACAAbgBvACAAdgDhAGwAaQBkAGEAfAMGAAAAAwAAAAQAAAAJAAAABgAAAAMAAAAHAAAABwAAAAMAAAAFAAAABgAAAAMAAAADAAAABwAAAAYAAABLAAAAQAAAADAAAAAFAAAAIAAAAAEAAAABAAAAEAAAAAAAAAAAAAAACAEAAIAAAAAAAAAAAAAAAAgBAACAAAAAUgAAAHABAAACAAAAEAAAAAcAAAAAAAAAAAAAALwCAAAAAAAAAQICIlMAeQBzAHQAZQBtAAAAAAAAAAAAAAAAAAAAAAAAAAAAAAAAAAAAAAAAAAAAAAAAAAAAAAAAAAAAAAAAAAAAAAAAAAAAnGHed0hWfAA4btYDAAAAAKjBzwOowc8DpLQ3WgAAAADMU3wDDgAAAAAAAAAAAAAAAAAAAAAAAABYws8DAAAAAAAAAAAAAAAAAAAAAAAAAAAAAAAAAAAAAAAAAAAAAAAAAAAAAAAAAAAAAAAAAAAAAAAAAAAAAAAAfhHhdwAAyPuIVHwD6NHad6jBzwORradZAAAAAPjS2nf//wAAAAAAANvT2nfb09p3uFR8A7xUfAOktDdaAAAAAAAAAAAAAAAABwAAAAAAAADBjgt2CQAAAAcAAADwVHwD8FR8AwACAAD8////AQAAAAAAAAAAAAAAAAAAAPCiwAX41Gp3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AAAAAABQAAAAAAfgPMAX4DAAAAACAAAACkCn4DAAAAAAAAzwOgCn4D4E5RWfzOfQPOXdp3fEBRWc5d2ncAAAAAAAAAACAAAABIABgUIN/EdRjPfQO8uEtaAADPAwAAAAAgAAAA5NN9A+jq5Gssz30Dvw70WCAAAAABAAAAAAAAAKTTfQO4zfRYoA8AAPk/t8ZIABgUK8P0WJhNoieYTaInSAAYFAAAAAD/////fEBRWTai/VgUAAAAAQAAAAAAAAAAAAAAwY4LduTTfQMGAAAAlNB9A5TQfQMAAgAA/P///wEAAAAAAAAAAAAAAAAAAAAAAAAAAAAAAPCiwAVkdgAIAAAAACUAAAAMAAAAAwAAABgAAAAMAAAAAAAAABIAAAAMAAAAAQAAABYAAAAMAAAACAAAAFQAAABUAAAACgAAACcAAAAeAAAASgAAAAEAAABVFdlBewnZQQoAAABLAAAAAQAAAEwAAAAEAAAACQAAACcAAAAgAAAASwAAAFAAAABYAIA/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MwAAAKAAAABHAAAAKQAAADMAAAB4AAAAFQAAACEA8AAAAAAAAAAAAAAAgD8AAAAAAAAAAAAAgD8AAAAAAAAAAAAAAAAAAAAAAAAAAAAAAAAAAAAAAAAAACUAAAAMAAAAAAAAgCgAAAAMAAAABAAAAFIAAABwAQAABAAAAPD///8AAAAAAAAAAAAAAACQAQAAAAAAAQAAAABzAGUAZwBvAGUAIAB1AGkAAAAAAAAAAAAAAAAAAAAAAAAAAAAAAAAAAAAAAAAAAAAAAAAAAAAAAAAAAAAAAAAAAAAAAAEAAAABAAAAAAAAAAAAAAAAdhMoAAAAAAAAAABQlTkEwM0LBFCVOQTAzQsEJg4KAGQ3AAD0qH0DvKd9A1+KUndQlTkEAAAAAEpnjCBuDgsA4IlSd8rBNVXgiVJ3AAAAAK45HCwA0JEDvKd9A/5yO1UmDgoAoQEAAAAAAAAAAAAAVAEAAEiofQP6ZSlV0cM1VSI0HCxUAQAAbg4LAMrBNVVuDgsAysE1VXSofQNAMFN3pmepVP7///9UAQAAAAAAAAAAAADBjgt26jQcLAkAAAAkqX0DJKl9AwACAAD8////AQAAAAAAAAAAAAAAAAAAAAAAAAAAAAAA8KLABWR2AAgAAAAAJQAAAAwAAAAEAAAAGAAAAAwAAAAAAAAAEgAAAAwAAAABAAAAHgAAABgAAAApAAAAMwAAAKEAAABIAAAAJQAAAAwAAAAEAAAAVAAAAKwAAAAqAAAAMwAAAJ8AAABHAAAAAQAAAFUV2UF7CdlBKgAAADMAAAAQAAAATAAAAAAAAAAAAAAAAAAAAP//////////bAAAAEcAaQB1AHMAZQBwAHAAZQAgAFMAYQB1AHIAaQBuAGkACwAAAAQAAAAJAAAABwAAAAgAAAAJAAAACQAAAAgAAAAEAAAACQAAAAgAAAAJAAAABgAAAAQAAAAJAAAABAAAAEsAAABAAAAAMAAAAAUAAAAgAAAAAQAAAAEAAAAQAAAAAAAAAAAAAAAIAQAAgAAAAAAAAAAAAAAACAEAAIAAAAAlAAAADAAAAAIAAAAnAAAAGAAAAAUAAAAAAAAA////AAAAAAAlAAAADAAAAAUAAABMAAAAZAAAAAAAAABQAAAABwEAAHwAAAAAAAAAUAAAAAgBAAAtAAAAIQDwAAAAAAAAAAAAAACAPwAAAAAAAAAAAACAPwAAAAAAAAAAAAAAAAAAAAAAAAAAAAAAAAAAAAAAAAAAJQAAAAwAAAAAAACAKAAAAAwAAAAFAAAAJwAAABgAAAAFAAAAAAAAAP///wAAAAAAJQAAAAwAAAAFAAAATAAAAGQAAAAJAAAAUAAAAP4AAABcAAAACQAAAFAAAAD2AAAADQAAACEA8AAAAAAAAAAAAAAAgD8AAAAAAAAAAAAAgD8AAAAAAAAAAAAAAAAAAAAAAAAAAAAAAAAAAAAAAAAAACUAAAAMAAAAAAAAgCgAAAAMAAAABQAAACUAAAAMAAAAAQAAABgAAAAMAAAAAAAAABIAAAAMAAAAAQAAAB4AAAAYAAAACQAAAFAAAAD/AAAAXQAAACUAAAAMAAAAAQAAAFQAAACsAAAACgAAAFAAAABhAAAAXAAAAAEAAABVFdlBewnZQQoAAABQAAAAEAAAAEwAAAAAAAAAAAAAAAAAAAD//////////2wAAABHAGkAdQBzAGUAcABwAGUAIABTAGEAdQByAGkAbgBpAAgAAAADAAAABwAAAAUAAAAGAAAABwAAAAcAAAAGAAAAAwAAAAYAAAAGAAAABwAAAAQAAAADAAAABwAAAAMAAABLAAAAQAAAADAAAAAFAAAAIAAAAAEAAAABAAAAEAAAAAAAAAAAAAAACAEAAIAAAAAAAAAAAAAAAAgBAACAAAAAJQAAAAwAAAACAAAAJwAAABgAAAAFAAAAAAAAAP///wAAAAAAJQAAAAwAAAAFAAAATAAAAGQAAAAJAAAAYAAAAP4AAABsAAAACQAAAGAAAAD2AAAADQAAACEA8AAAAAAAAAAAAAAAgD8AAAAAAAAAAAAAgD8AAAAAAAAAAAAAAAAAAAAAAAAAAAAAAAAAAAAAAAAAACUAAAAMAAAAAAAAgCgAAAAMAAAABQAAACUAAAAMAAAAAQAAABgAAAAMAAAAAAAAABIAAAAMAAAAAQAAAB4AAAAYAAAACQAAAGAAAAD/AAAAbQAAACUAAAAMAAAAAQAAAFQAAACIAAAACgAAAGAAAAA/AAAAbAAAAAEAAABVFdlBewnZQQoAAABgAAAACgAAAEwAAAAAAAAAAAAAAAAAAAD//////////2AAAABQAHIAZQBzAGkAZABlAG4AdABlAAYAAAAEAAAABgAAAAUAAAADAAAABwAAAAYAAAAHAAAABAAAAAYAAABLAAAAQAAAADAAAAAFAAAAIAAAAAEAAAABAAAAEAAAAAAAAAAAAAAACAEAAIAAAAAAAAAAAAAAAAgBAACAAAAAJQAAAAwAAAACAAAAJwAAABgAAAAFAAAAAAAAAP///wAAAAAAJQAAAAwAAAAFAAAATAAAAGQAAAAJAAAAcAAAAP4AAAB8AAAACQAAAHAAAAD2AAAADQAAACEA8AAAAAAAAAAAAAAAgD8AAAAAAAAAAAAAgD8AAAAAAAAAAAAAAAAAAAAAAAAAAAAAAAAAAAAAAAAAACUAAAAMAAAAAAAAgCgAAAAMAAAABQAAACUAAAAMAAAAAQAAABgAAAAMAAAAAAAAABIAAAAMAAAAAQAAABYAAAAMAAAAAAAAAFQAAABIAQAACgAAAHAAAAD9AAAAfAAAAAEAAABVFdlBewnZQQoAAABwAAAAKgAAAEwAAAAEAAAACQAAAHAAAAD/AAAAfQAAAKAAAABGAGkAcgBtAGEAZABvACAAcABvAHIAOgAgAEcASQBVAFMARQBQAFAARQAgAEEATgBUAE8ATgBJAE8AIABTAEEAVQBSAEkATgBJACAAQgBVAEUAWQAGAAAAAwAAAAQAAAAJAAAABgAAAAcAAAAHAAAAAwAAAAcAAAAHAAAABAAAAAMAAAADAAAACAAAAAMAAAAIAAAABgAAAAYAAAAGAAAABgAAAAYAAAADAAAABwAAAAgAAAAGAAAACQAAAAgAAAADAAAACQAAAAMAAAAGAAAABwAAAAgAAAAHAAAAAwAAAAgAAAADAAAAAwAAAAYAAAAIAAAABgAAAAUAAAAWAAAADAAAAAAAAAAlAAAADAAAAAIAAAAOAAAAFAAAAAAAAAAQAAAAFAAAAA==</Object>
</Signature>
</file>

<file path=_xmlsignatures/sig4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gplXjCI8OTC/Uxmh+JFpi+F7IMu9NXp63244AGqWnTs=</DigestValue>
    </Reference>
    <Reference Type="http://www.w3.org/2000/09/xmldsig#Object" URI="#idOfficeObject">
      <DigestMethod Algorithm="http://www.w3.org/2001/04/xmlenc#sha256"/>
      <DigestValue>VC1JPgdaYjPOcsWzQo0s6T49XGixE4bcclX77r9qKUQ=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CQcZ87Fu1ZCkQKzR+ze+3Vn9BXVJkpOSfuFLmQLysTw=</DigestValue>
    </Reference>
    <Reference Type="http://www.w3.org/2000/09/xmldsig#Object" URI="#idValidSigLnImg">
      <DigestMethod Algorithm="http://www.w3.org/2001/04/xmlenc#sha256"/>
      <DigestValue>3RjdVVxwPhC0I6/qh+NgI7R+PRqk/+dhWgABy8sto10=</DigestValue>
    </Reference>
    <Reference Type="http://www.w3.org/2000/09/xmldsig#Object" URI="#idInvalidSigLnImg">
      <DigestMethod Algorithm="http://www.w3.org/2001/04/xmlenc#sha256"/>
      <DigestValue>eF7Njt//QsZO++Gwflb7C+K/BTGdXQpkSSqYxqHRjEA=</DigestValue>
    </Reference>
  </SignedInfo>
  <SignatureValue>Psvrp7Ka7QBVB9XduihNzbIDJrZi62QLRCrHsWznXnNNFzBn/iwe5zt6ZARVE/PU0MLzhdpQeW6R
vG3XAA+zjdo5D3Iq3eTrISDm/zuJPwJ0y/pPGmUcnoSeonLq2fyw95/ThM2tFFEogIfvfLLu1fyO
ojyMm2ORlT/w9+BmY6ooWygIExHksXkOGdmjGP4gjKsu/Nz+V6xs3ScPgxmK8Iw1rQKM9WKyamUp
Yr2sz8X4NQxxAhtv7n2331XPUq0q6P2KHxgDkldYtIyvZ/h/0u2XuZCe4NO75QogQjdl0B1FgySw
4oGV4d3z8CN8aS6Ci3KJRh+wYgLJnA/n6gdOcQ==</SignatureValue>
  <KeyInfo>
    <X509Data>
      <X509Certificate>MIIH/TCCBeWgAwIBAgITXAAAX1aj4D9Mo0nCSwAAAABfVjANBgkqhkiG9w0BAQsFADBXMRcwFQYDVQQFEw5SVUMgODAwODA2MTAtNzEVMBMGA1UEChMMQ09ERTEwMCBTLkEuMQswCQYDVQQGEwJQWTEYMBYGA1UEAxMPQ0EtQ09ERTEwMCBTLkEuMB4XDTIxMDUwMzE2NDkyMVoXDTIzMDUwMzE2NDkyMVowgZExGzAZBgNVBAMTEllTQUlBUyBMT1BFWiBHT01FWjEXMBUGA1UEChMOUEVSU09OQSBGSVNJQ0ExCzAJBgNVBAYTAlBZMQ8wDQYDVQQqEwZZU0FJQVMxFDASBgNVBAQTC0xPUEVaIEdPTUVaMRIwEAYDVQQFEwlDSTM4OTg1NTUxETAPBgNVBAsTCEZJUk1BIEYyMIIBIjANBgkqhkiG9w0BAQEFAAOCAQ8AMIIBCgKCAQEA+fstN0gIbhs3sC7iqDpxeLL8FZaMY1yqMjNBjFkdvwTs8TS2TjAU0OsuVpU99gHeO1idwfHZKqpqM45bYCCYm1VgCwsfUnBFxVqJH7a9kE7JSfG62ufPBTeKxTrcGfu+9xJfuZYyhj5meJlhuGR4GZH+5w0FLIoEnRMk8Yi+WbFZ6kegQJRvDsZwvsQ18IalgZvg06sVAozPGpVQgjS828i85cFdJHl/Qf3Rifh6D5Xf77GKFRqG1EG86Lbcupa24EEJW0DbU1GoDXsdsZik74JyF2E8ykcsFtdRP8d+24TZ3IpHX4ES2fnXWLEn3BYLPuUuhC2ipiIH7awy+kX4sQIDAQABo4IDhTCCA4EwDgYDVR0PAQH/BAQDAgXgMAwGA1UdEwEB/wQCMAAwIAYDVR0lAQH/BBYwFAYIKwYBBQUHAwIGCCsGAQUFBwMEMB0GA1UdDgQWBBSbNklYiELM3fZyVbM0zAQrm4ATFTAfBgNVHSMEGDAWgBQn9to7C3+T+FkS0BWqQs+ylpY9RTCBiAYDVR0fBIGAMH4wfKB6oHiGOmh0dHA6Ly9jYTEuY29kZTEwMC5jb20ucHkvZmlybWEtZGlnaXRhbC9jcmwvQ0EtQ09ERTEwMC5jcmyGOmh0dHA6Ly9jYTIuY29kZTEwMC5jb20ucHkvZmlybWEtZGlnaXRhbC9jcmwvQ0EtQ09ERTEwMC5jcmwwgfgGCCsGAQUFBwEBBIHrMIHoMEYGCCsGAQUFBzAChjpodHRwOi8vY2ExLmNvZGUxMDAuY29tLnB5L2Zpcm1hLWRpZ2l0YWwvY2VyL0NBLUNPREUxMDAuY2VyMEYGCCsGAQUFBzAChjpodHRwOi8vY2EyLmNvZGUxMDAuY29tLnB5L2Zpcm1hLWRpZ2l0YWwvY2VyL0NBLUNPREUxMDAuY2VyMCoGCCsGAQUFBzABhh5odHRwOi8vY2ExLmNvZGUxMDAuY29tLnB5L29jc3AwKgYIKwYBBQUHMAGGHmh0dHA6Ly9jYTIuY29kZTEwMC5jb20ucHkvb2NzcDCCAU8GA1UdIASCAUYwggFCMIIBPgYMKwYBBAGC2UoBAQEGMIIBLDBsBggrBgEFBQcCARZgaHR0cDovL3d3dy5jb2RlMTAwLmNvbS5weS9maXJtYS1kaWdpdGFsL0NPREUxMDAlMjBQb2xpdGljYSUyMGRlJTIwQ2VydGlmaWNhY2lvbiUyMEYyJTIwdjIuMC5wZGYAMGYGCCsGAQUFBwICMFoeWABQAG8AbABpAHQAaQBjAGEAIABkAGUAIABjAGUAcgB0AGkAZgBpAGMAYQBjAGkAbwBuACAARgAyACAAZABlACAAQwBvAGQAZQAxADAAMAAgAFMALgBBAC4wVAYIKwYBBQUHAgIwSB5GAEMAbwBkAGUAIAAxADAAMAAgAFMALgBBAC4AIABDAGUAcgB0AGkAZgBpAGMAYQB0AGUAIABQAG8AbABpAGMAeQAgAEYAMjAmBgNVHREEHzAdgRtZU0FJQVMuTE9QRVpAR0VTVElPTi5DT00uUFkwDQYJKoZIhvcNAQELBQADggIBADIiWpBzP3W4RGdtelzMKSEMhAEtlbbLSwE/D/v3iU73W7xTVaGwRPWXXhQ80yfZ+I0TfWPR2tdQLMLnXXtyrEPZq7PAETXtLkSklKcuKEh3qVY6TzsqvuFEbyH9UsdhBnilEyVB8pi6aaLogMK2zqWDylCj1i4qd1UkPL8cdpq3KsOkCyDCiYRYLLG80r1y9AP7YJvCLkl4rymo9YfVVEoX4LwYi67J7a2P2Ah95kW9apmHxvZclZQL24sLWwW1i6nIfq2NnOTugG23lkRMKh+a+kTxaHdK3Bky+OkH5XBNzGZ/JjfLcJNJfUl4osUznBnsl1UtMYem/aOMwHK5TBJ7HFbAZs3yBme/zPU9BkGBq7oF+co5Ho0iSYdNEbJ703CkETuogJecNAWQEy0PzfiM+MUio9HpVXAKluONMDiy2Bvv6dKuSJu5QWgWhwo848/htPZPV1uKtUH51DfkJKXhxXb/neUm9mkM41RFAwiBshd9AaMFRZHmCZDtnoQSAdd353cCDfc+3+byznaP6MTI67hLQj8KKBBYJ3+KZhkaQ+8FjndtxKMdUPRleSvjzxUemH9FFKC22jGXiLNRlZaefVbNIs8gQVdcAjKvScGtDvFzMnYWJfGsq6l/cAFoVnVsjZBLoLRtsD+n0tVo38UclsknaJTWjqn1l+HsqlmP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</Transform>
          <Transform Algorithm="http://www.w3.org/TR/2001/REC-xml-c14n-20010315"/>
        </Transforms>
        <DigestMethod Algorithm="http://www.w3.org/2001/04/xmlenc#sha256"/>
        <DigestValue>95aPDAhNQAFCXa9z4OijetpSetALgt16g1qqCNGLD8Q=</DigestValue>
      </Reference>
      <Reference URI="/xl/calcChain.xml?ContentType=application/vnd.openxmlformats-officedocument.spreadsheetml.calcChain+xml">
        <DigestMethod Algorithm="http://www.w3.org/2001/04/xmlenc#sha256"/>
        <DigestValue>IiKBzMYCYe4Kj4VG2MkmcauAuFV0dOtvI36JKkxOz7Q=</DigestValue>
      </Reference>
      <Reference URI="/xl/comments1.xml?ContentType=application/vnd.openxmlformats-officedocument.spreadsheetml.comments+xml">
        <DigestMethod Algorithm="http://www.w3.org/2001/04/xmlenc#sha256"/>
        <DigestValue>cLm5nMTR5u+Rd9PEXAdqHwGC6R+btHTLhYCMdHh7euE=</DigestValue>
      </Reference>
      <Reference URI="/xl/comments2.xml?ContentType=application/vnd.openxmlformats-officedocument.spreadsheetml.comments+xml">
        <DigestMethod Algorithm="http://www.w3.org/2001/04/xmlenc#sha256"/>
        <DigestValue>yaHUjLZEbj0X5/ay1w6As4eX5dbZXZlTB3BgN/S64q0=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6jjMgi3pfG+Mho9TKglc4Y9hTTywrlztt/SW0w6HA4c=</DigestValue>
      </Reference>
      <Reference URI="/xl/drawings/drawing1.xml?ContentType=application/vnd.openxmlformats-officedocument.drawing+xml">
        <DigestMethod Algorithm="http://www.w3.org/2001/04/xmlenc#sha256"/>
        <DigestValue>gn2FGm2GCFnUXykrEQCWpZu5tBZ1/uwNMcfhoA7rKIw=</DigestValue>
      </Reference>
      <Reference URI="/xl/drawings/drawing2.xml?ContentType=application/vnd.openxmlformats-officedocument.drawing+xml">
        <DigestMethod Algorithm="http://www.w3.org/2001/04/xmlenc#sha256"/>
        <DigestValue>kvUba1bFElAZqscDRMxXE4D5pCPFzohAGCksfKS4BDE=</DigestValue>
      </Reference>
      <Reference URI="/xl/drawings/drawing3.xml?ContentType=application/vnd.openxmlformats-officedocument.drawing+xml">
        <DigestMethod Algorithm="http://www.w3.org/2001/04/xmlenc#sha256"/>
        <DigestValue>dzRISMGn5S1DaaDSby7/dv/RRiEMLYMMaU/Hy9tsT8A=</DigestValue>
      </Reference>
      <Reference URI="/xl/drawings/drawing4.xml?ContentType=application/vnd.openxmlformats-officedocument.drawing+xml">
        <DigestMethod Algorithm="http://www.w3.org/2001/04/xmlenc#sha256"/>
        <DigestValue>0pAdXJ/H5DAoe41woJvFnwYXBpjLqtxrGPjWWgbBIyw=</DigestValue>
      </Reference>
      <Reference URI="/xl/drawings/drawing5.xml?ContentType=application/vnd.openxmlformats-officedocument.drawing+xml">
        <DigestMethod Algorithm="http://www.w3.org/2001/04/xmlenc#sha256"/>
        <DigestValue>tpxwfJC9jnVdSplu51hIUvo6VMBrb9t6n0kbnKcQ/gw=</DigestValue>
      </Reference>
      <Reference URI="/xl/drawings/drawing6.xml?ContentType=application/vnd.openxmlformats-officedocument.drawing+xml">
        <DigestMethod Algorithm="http://www.w3.org/2001/04/xmlenc#sha256"/>
        <DigestValue>w6QYIl9KxDr0E5uYDk2CdE1u++WMF1pTFMTAjxHN0+4=</DigestValue>
      </Reference>
      <Reference URI="/xl/drawings/drawing7.xml?ContentType=application/vnd.openxmlformats-officedocument.drawing+xml">
        <DigestMethod Algorithm="http://www.w3.org/2001/04/xmlenc#sha256"/>
        <DigestValue>j/MKTC7TeAmCOLfQXcYw5vMJ2Es8ovPriZibiJCygEA=</DigestValue>
      </Reference>
      <Reference URI="/xl/drawings/vmlDrawing1.vml?ContentType=application/vnd.openxmlformats-officedocument.vmlDrawing">
        <DigestMethod Algorithm="http://www.w3.org/2001/04/xmlenc#sha256"/>
        <DigestValue>JVCo3/D/a2+e+4r6ozdJIPOrplw2suca2zIoILyXBNY=</DigestValue>
      </Reference>
      <Reference URI="/xl/drawings/vmlDrawing2.vml?ContentType=application/vnd.openxmlformats-officedocument.vmlDrawing">
        <DigestMethod Algorithm="http://www.w3.org/2001/04/xmlenc#sha256"/>
        <DigestValue>DJmoBqumuqfxc1hhgS1FI43cpq8iZzqKqxGse4l5CWI=</DigestValue>
      </Reference>
      <Reference URI="/xl/drawings/vmlDrawing3.vml?ContentType=application/vnd.openxmlformats-officedocument.vmlDrawing">
        <DigestMethod Algorithm="http://www.w3.org/2001/04/xmlenc#sha256"/>
        <DigestValue>dvHJZJCmo3nxEQZn6nNhlLfoWqIrnA8YhL0nJRLSqNI=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+Ghp6ayukeoiiJxAmsXv6Lu5mWyFxLbo+iKSOYlsS28=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QCUd4S2AR5kBEdM2lM/qKg2NIYxhQ+ilG7IzUn+1xxs=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RgO1yifePhy3d+AoQWc6SHC5NXe7Vk29kt8fBgX5OJw=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QB+V+nxw7ZAblYt3S/Ch75wG1at6SMVaGhbTRnBHUD0=</DigestValue>
      </Reference>
      <Reference URI="/xl/media/image1.png?ContentType=image/png">
        <DigestMethod Algorithm="http://www.w3.org/2001/04/xmlenc#sha256"/>
        <DigestValue>TlzBI7e/Ism4kh/8vbQKWFG+u2P2KUExVHsgm6INjj4=</DigestValue>
      </Reference>
      <Reference URI="/xl/media/image2.emf?ContentType=image/x-emf">
        <DigestMethod Algorithm="http://www.w3.org/2001/04/xmlenc#sha256"/>
        <DigestValue>QHaRmdoF8VsrgTvHk3Nbbl9WK2d9yQLtNCzragc5Tnc=</DigestValue>
      </Reference>
      <Reference URI="/xl/media/image3.emf?ContentType=image/x-emf">
        <DigestMethod Algorithm="http://www.w3.org/2001/04/xmlenc#sha256"/>
        <DigestValue>w7ufRtr0Nw9bdC56KH9BdlTU88emGjR6jSb+IYggDW0=</DigestValue>
      </Reference>
      <Reference URI="/xl/media/image4.emf?ContentType=image/x-emf">
        <DigestMethod Algorithm="http://www.w3.org/2001/04/xmlenc#sha256"/>
        <DigestValue>YQeApz4wnxX2STxsZejVdOeGXbkVYEEGsxrJ3Wjlj60=</DigestValue>
      </Reference>
      <Reference URI="/xl/media/image5.emf?ContentType=image/x-emf">
        <DigestMethod Algorithm="http://www.w3.org/2001/04/xmlenc#sha256"/>
        <DigestValue>cYcywxBYOBgwAk7/mEiPwebFOfQC+W4Ko9Dpsdtz+sU=</DigestValue>
      </Reference>
      <Reference URI="/xl/media/image6.emf?ContentType=image/x-emf">
        <DigestMethod Algorithm="http://www.w3.org/2001/04/xmlenc#sha256"/>
        <DigestValue>bgek0D1+0o2aDDzVZpG7hX83ZhS9Feb3oxXlPB++yCY=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sLlVsMu/UmxdwdvPNZF0AY0+lC5fiUlO4f1F+aMCq5U=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sLlVsMu/UmxdwdvPNZF0AY0+lC5fiUlO4f1F+aMCq5U=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sLlVsMu/UmxdwdvPNZF0AY0+lC5fiUlO4f1F+aMCq5U=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us64TnVnxW6S3JGyKSPYkF8hRrmqXxu3UhET7UNI3oY=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3auKKYy+1zVh2/o2zFXt0gBsKnXg8b+IwT1iM49e1ek=</DigestValue>
      </Reference>
      <Reference URI="/xl/sharedStrings.xml?ContentType=application/vnd.openxmlformats-officedocument.spreadsheetml.sharedStrings+xml">
        <DigestMethod Algorithm="http://www.w3.org/2001/04/xmlenc#sha256"/>
        <DigestValue>n3B79flLsCCdMcnT5+xh6PwI1BZZgb9s+ZYJnch9WXI=</DigestValue>
      </Reference>
      <Reference URI="/xl/styles.xml?ContentType=application/vnd.openxmlformats-officedocument.spreadsheetml.styles+xml">
        <DigestMethod Algorithm="http://www.w3.org/2001/04/xmlenc#sha256"/>
        <DigestValue>O8Y0uXWjxiaDbNSD72uJSPsE1gq/1TTg4aGUoW+SBb8=</DigestValue>
      </Reference>
      <Reference URI="/xl/theme/theme1.xml?ContentType=application/vnd.openxmlformats-officedocument.theme+xml">
        <DigestMethod Algorithm="http://www.w3.org/2001/04/xmlenc#sha256"/>
        <DigestValue>HpkhkEH/NfxYYunqn8gDSSXwsogmnmNBn70U95mIPRU=</DigestValue>
      </Reference>
      <Reference URI="/xl/workbook.xml?ContentType=application/vnd.openxmlformats-officedocument.spreadsheetml.sheet.main+xml">
        <DigestMethod Algorithm="http://www.w3.org/2001/04/xmlenc#sha256"/>
        <DigestValue>5SWJ54wgkCYbOD7iXuvghF0waI42zh3Qjs9bWFuC5GQ=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oY0oKg4yB0FiSyDpS+lW7ZLMeZcI5wvg+y8nqaThVbI=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D+BQh/A24H4VYQP4Pf/vpIYJ+Nq5TfkncLvp9SceYxw=</DigestValue>
      </Reference>
      <Reference URI="/xl/worksheets/_rels/sheet1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v6ZR+j1fFuNhPdOuKCFGVSq7SvzvtF1XjdATb4W++CQ=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943bOL1MQuB8yHAwkESok7ajOmtJvE915g9fLexODpc=</DigestValue>
      </Reference>
      <Reference URI="/xl/worksheets/_rels/sheet2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tsEfa6lYCY3sfMgHS1HHqkR/RaDlmm9sgfs3ZGQtm3g=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f/iHIj5EXWJqEOYUDE+hDDONcWEy7b8EEin33f9rUfg=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aAR6l/b3SiQsGMPtnMeHmzfsh0crtT1C5+UxP55whIA=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tXlKTrMd35w/VGEq0pAUKGzoA7lDDEGfooykNcJtZd4=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iWCU4DBPtwuredku8ZlsYqjq4AgU3pXVRB544N8Fhb0=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sheet1.xml?ContentType=application/vnd.openxmlformats-officedocument.spreadsheetml.worksheet+xml">
        <DigestMethod Algorithm="http://www.w3.org/2001/04/xmlenc#sha256"/>
        <DigestValue>k5tbO7GjPecTz48JJMGqNJYFXhzpQfSu8OECHMThbNc=</DigestValue>
      </Reference>
      <Reference URI="/xl/worksheets/sheet10.xml?ContentType=application/vnd.openxmlformats-officedocument.spreadsheetml.worksheet+xml">
        <DigestMethod Algorithm="http://www.w3.org/2001/04/xmlenc#sha256"/>
        <DigestValue>rI82nGNRZh0pIK4hHEPz/MhxMvO7wGXosrDZzXt9moU=</DigestValue>
      </Reference>
      <Reference URI="/xl/worksheets/sheet11.xml?ContentType=application/vnd.openxmlformats-officedocument.spreadsheetml.worksheet+xml">
        <DigestMethod Algorithm="http://www.w3.org/2001/04/xmlenc#sha256"/>
        <DigestValue>w3gut9ib4hbAh7Noc6KRpRaNbshFAITpoHDJnv4u63I=</DigestValue>
      </Reference>
      <Reference URI="/xl/worksheets/sheet12.xml?ContentType=application/vnd.openxmlformats-officedocument.spreadsheetml.worksheet+xml">
        <DigestMethod Algorithm="http://www.w3.org/2001/04/xmlenc#sha256"/>
        <DigestValue>i6LrxB2PcMUW7ZddTsY28LlcqK8nwhD1CR7ucHflWao=</DigestValue>
      </Reference>
      <Reference URI="/xl/worksheets/sheet13.xml?ContentType=application/vnd.openxmlformats-officedocument.spreadsheetml.worksheet+xml">
        <DigestMethod Algorithm="http://www.w3.org/2001/04/xmlenc#sha256"/>
        <DigestValue>0hU2TDFe1vBk6nZqmNQJyOKcTvsYDd2Y5kv5jYiD/zU=</DigestValue>
      </Reference>
      <Reference URI="/xl/worksheets/sheet14.xml?ContentType=application/vnd.openxmlformats-officedocument.spreadsheetml.worksheet+xml">
        <DigestMethod Algorithm="http://www.w3.org/2001/04/xmlenc#sha256"/>
        <DigestValue>kRsLLjpn9a9cJ0lul0XYClI/S437+by/sM45OiyCiUk=</DigestValue>
      </Reference>
      <Reference URI="/xl/worksheets/sheet15.xml?ContentType=application/vnd.openxmlformats-officedocument.spreadsheetml.worksheet+xml">
        <DigestMethod Algorithm="http://www.w3.org/2001/04/xmlenc#sha256"/>
        <DigestValue>KIzN06vxhUWW/I7kQwwhdrs+UT/X/pOPFAAqlbZtZWw=</DigestValue>
      </Reference>
      <Reference URI="/xl/worksheets/sheet16.xml?ContentType=application/vnd.openxmlformats-officedocument.spreadsheetml.worksheet+xml">
        <DigestMethod Algorithm="http://www.w3.org/2001/04/xmlenc#sha256"/>
        <DigestValue>eNzsOKBZw3UiRnTqut/svCHVAaLiOGIsE6bo4k7Y1uQ=</DigestValue>
      </Reference>
      <Reference URI="/xl/worksheets/sheet17.xml?ContentType=application/vnd.openxmlformats-officedocument.spreadsheetml.worksheet+xml">
        <DigestMethod Algorithm="http://www.w3.org/2001/04/xmlenc#sha256"/>
        <DigestValue>DvdjrCmYQizZS0QwzxAfOYddEP2Vrunvc+954mivpB4=</DigestValue>
      </Reference>
      <Reference URI="/xl/worksheets/sheet18.xml?ContentType=application/vnd.openxmlformats-officedocument.spreadsheetml.worksheet+xml">
        <DigestMethod Algorithm="http://www.w3.org/2001/04/xmlenc#sha256"/>
        <DigestValue>3fpgjbOqJlpw6OsqwZC5dMdEn0DdLMwnKHQFtfl0ohY=</DigestValue>
      </Reference>
      <Reference URI="/xl/worksheets/sheet19.xml?ContentType=application/vnd.openxmlformats-officedocument.spreadsheetml.worksheet+xml">
        <DigestMethod Algorithm="http://www.w3.org/2001/04/xmlenc#sha256"/>
        <DigestValue>TJkHMG5+Nog+c4duz9B4X5y4jzl7QqnPoEwH1utOemY=</DigestValue>
      </Reference>
      <Reference URI="/xl/worksheets/sheet2.xml?ContentType=application/vnd.openxmlformats-officedocument.spreadsheetml.worksheet+xml">
        <DigestMethod Algorithm="http://www.w3.org/2001/04/xmlenc#sha256"/>
        <DigestValue>JhIihcfHHvTSJPTm7snmgTOmSdAeluDdDY4SsggRDOg=</DigestValue>
      </Reference>
      <Reference URI="/xl/worksheets/sheet20.xml?ContentType=application/vnd.openxmlformats-officedocument.spreadsheetml.worksheet+xml">
        <DigestMethod Algorithm="http://www.w3.org/2001/04/xmlenc#sha256"/>
        <DigestValue>otolkSR9QJvOcn1Y2q8h3VqJptb9qZZeLItBnu8aBD0=</DigestValue>
      </Reference>
      <Reference URI="/xl/worksheets/sheet21.xml?ContentType=application/vnd.openxmlformats-officedocument.spreadsheetml.worksheet+xml">
        <DigestMethod Algorithm="http://www.w3.org/2001/04/xmlenc#sha256"/>
        <DigestValue>ne3BYpZwj6NrOFOTFHl+Ru9Mun/tse99PVAPUMZTtbk=</DigestValue>
      </Reference>
      <Reference URI="/xl/worksheets/sheet22.xml?ContentType=application/vnd.openxmlformats-officedocument.spreadsheetml.worksheet+xml">
        <DigestMethod Algorithm="http://www.w3.org/2001/04/xmlenc#sha256"/>
        <DigestValue>DlczG4v1N5Ya+ogZ7odSU40DcaySXYf3cOkEovH+BV8=</DigestValue>
      </Reference>
      <Reference URI="/xl/worksheets/sheet23.xml?ContentType=application/vnd.openxmlformats-officedocument.spreadsheetml.worksheet+xml">
        <DigestMethod Algorithm="http://www.w3.org/2001/04/xmlenc#sha256"/>
        <DigestValue>THguutVH5Ac3tkJKxVc0TZs7Qu27h/0AS0Pp5COjDV4=</DigestValue>
      </Reference>
      <Reference URI="/xl/worksheets/sheet24.xml?ContentType=application/vnd.openxmlformats-officedocument.spreadsheetml.worksheet+xml">
        <DigestMethod Algorithm="http://www.w3.org/2001/04/xmlenc#sha256"/>
        <DigestValue>Eryc6PDqUdb4Tgh8tPd9C71Gd2IsQL+oaYcU9zXVPFg=</DigestValue>
      </Reference>
      <Reference URI="/xl/worksheets/sheet25.xml?ContentType=application/vnd.openxmlformats-officedocument.spreadsheetml.worksheet+xml">
        <DigestMethod Algorithm="http://www.w3.org/2001/04/xmlenc#sha256"/>
        <DigestValue>LUVqYQjBFJqsef3qypLJXns+RGEv5jSItCr/4+eFpgA=</DigestValue>
      </Reference>
      <Reference URI="/xl/worksheets/sheet26.xml?ContentType=application/vnd.openxmlformats-officedocument.spreadsheetml.worksheet+xml">
        <DigestMethod Algorithm="http://www.w3.org/2001/04/xmlenc#sha256"/>
        <DigestValue>5iII3ZXpfZjbB+BSiNlDTh4R5aftGIjBgmh+Fc23kbA=</DigestValue>
      </Reference>
      <Reference URI="/xl/worksheets/sheet27.xml?ContentType=application/vnd.openxmlformats-officedocument.spreadsheetml.worksheet+xml">
        <DigestMethod Algorithm="http://www.w3.org/2001/04/xmlenc#sha256"/>
        <DigestValue>TDSORA+LTZIKbrBaP/Lazip2Yx2XPvLmlMxXIN6TDFo=</DigestValue>
      </Reference>
      <Reference URI="/xl/worksheets/sheet3.xml?ContentType=application/vnd.openxmlformats-officedocument.spreadsheetml.worksheet+xml">
        <DigestMethod Algorithm="http://www.w3.org/2001/04/xmlenc#sha256"/>
        <DigestValue>R30qxo3FQk/ECmbc50DyclwzHXyMQ90tlBqBT+kVX/E=</DigestValue>
      </Reference>
      <Reference URI="/xl/worksheets/sheet4.xml?ContentType=application/vnd.openxmlformats-officedocument.spreadsheetml.worksheet+xml">
        <DigestMethod Algorithm="http://www.w3.org/2001/04/xmlenc#sha256"/>
        <DigestValue>u1VetUB4CpWUdbpe5SAV5Aq8zl74vYL32Fi8KfBl+7I=</DigestValue>
      </Reference>
      <Reference URI="/xl/worksheets/sheet5.xml?ContentType=application/vnd.openxmlformats-officedocument.spreadsheetml.worksheet+xml">
        <DigestMethod Algorithm="http://www.w3.org/2001/04/xmlenc#sha256"/>
        <DigestValue>p3eEDU1ZhNt+UUq+zwMYo3SoT4hf3TgEkbgU6W+HoF0=</DigestValue>
      </Reference>
      <Reference URI="/xl/worksheets/sheet6.xml?ContentType=application/vnd.openxmlformats-officedocument.spreadsheetml.worksheet+xml">
        <DigestMethod Algorithm="http://www.w3.org/2001/04/xmlenc#sha256"/>
        <DigestValue>AILq9i8jowp5ab2I39SK0klYPQG11q/99/QLXHUiqKA=</DigestValue>
      </Reference>
      <Reference URI="/xl/worksheets/sheet7.xml?ContentType=application/vnd.openxmlformats-officedocument.spreadsheetml.worksheet+xml">
        <DigestMethod Algorithm="http://www.w3.org/2001/04/xmlenc#sha256"/>
        <DigestValue>p4so0I8swGAJcpVL91UPv2rd4ulh5I1Bsl7nWOxjLxc=</DigestValue>
      </Reference>
      <Reference URI="/xl/worksheets/sheet8.xml?ContentType=application/vnd.openxmlformats-officedocument.spreadsheetml.worksheet+xml">
        <DigestMethod Algorithm="http://www.w3.org/2001/04/xmlenc#sha256"/>
        <DigestValue>rk828oQBrz31yl/52RXhhHhraFjjB0le1shs/HfN2nw=</DigestValue>
      </Reference>
      <Reference URI="/xl/worksheets/sheet9.xml?ContentType=application/vnd.openxmlformats-officedocument.spreadsheetml.worksheet+xml">
        <DigestMethod Algorithm="http://www.w3.org/2001/04/xmlenc#sha256"/>
        <DigestValue>FgN1ZCdBnWl3P00T6CtTJSH2qJpHl+ACA8QLIu/JkUo=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2022-03-31T20:52:18Z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{D5DF3B62-5953-4F19-A2C7-763B1857DA9B}</SetupID>
          <SignatureText>Ysaias López Gómez</SignatureText>
          <SignatureImage/>
          <SignatureComments/>
          <WindowsVersion>10.0</WindowsVersion>
          <OfficeVersion>16.0</OfficeVersion>
          <ApplicationVersion>16.0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2022-03-31T20:52:18Z</xd:SigningTime>
          <xd:SigningCertificate>
            <xd:Cert>
              <xd:CertDigest>
                <DigestMethod Algorithm="http://www.w3.org/2001/04/xmlenc#sha256"/>
                <DigestValue>38cYPUMmi/erVSDz6iXmPNU0BS/QsT58u71y9eQ+ffM=</DigestValue>
              </xd:CertDigest>
              <xd:IssuerSerial>
                <X509IssuerName>CN=CA-CODE100 S.A., C=PY, O=CODE100 S.A., SERIALNUMBER=RUC 80080610-7</X509IssuerName>
                <X509SerialNumber>2051668684991338257886292687874427171817676630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+/vPMXXX8pPD+U3dIHr9BGoDy6M7UrZlXfexAGDzVgaTKlzJgZbkYFOYOKrN2fh1UnTPnStJsIjHywqpPqrW0y5rRm3preND4LMJhjmB0YSIp6LT8Nd5FvOtn/G2eBMZD1vFGooZ8p135TkWSGhTfNwssEYaLxWxFSnC8ntX+rfzBh0v9bx/iS2oRpvqLqTyOXvtgaTmUcGOMmzwRUnuQqRaHe7EQJMtYSnFKB8QZbxhnMSmhc3wxAcrO+mOruL/FO153UvU6uEJUP4uxjggxxyxcIWwQX40/TMWauVhG68YjIUZJBXJMSbO9AewBmKnWSWkZqD2ZTwg6fPew0cBOSsk2AvlA6w++ID+31F8uSm6OOxG/u9q3a7kHdfsH1N+tQBBdhuUr8+IcwNIgy4kkVQsNyF9jxwPimQHUXWTHnMxug0zb/+UyPX5U24dzq1FrMHneKi+m7fZYjPO3eN1FB/0ZhTqphfEM8QT8XHaPSxY+U8raBZnWqjZhCT5Xx02cmlHYZ/O4w7us9KKaMfLrMxioE8CdJsyTkN1K6z/Bd31FVPSfKJZBZ+4iAj6Wfa4sRci8KhB9tS9Tp4AeSY/yaf6OSh1FZSgaJ8UpCCJjX8BIlToDHyASJxtaR7AItaeD5p4XAgMBAAGjggJDMIICPzASBgNVHRMBAf8ECDAGAQH/AgEAMA4GA1UdDwEB/wQEAwIBBjAdBgNVHQ4EFgQUJ/baOwt/k/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+cWd8hBoX8ItgqJmxk4PwUT1802eP/ftLurBdCbAQv0lL81sDN00qtSo8LuqKv7ShZ5yYmrF6mEYJJYZ6AmCA5ji0nQ204rP7GKn3aA2wRy9DQ0WcAHB5YXVj4ihPMPWRf1y+zdDVEAJl2w2lmaBWPpg2Q/fIssSosmQozlHgb7HuVTLluHfZLdGiwq/pIk89qaoTpZs8s/ni2jMFvTx/3DHnY3Dz6s5kRDw2whrIjoV6xMDLJe3bm+rXKi2pGddUsqNrb6lCTUwN6bC0xIhwjRRxrBO9CMnj/8YT1GmR9kHKgP08tcyDSWk+woSoflKL/mlOkZf5o8TLTtSDeA87MMT0n18CWxzSLpkF97WXmJ8JGqTFDk1efqogYP6oanP9QvVUNGyEJw6DmGHEW3c29XaL1j/F4DTRCGEH2anQtpL6nV0l+mJ/hsDzPpPt92VilM4GdPZvk10JQ/yzj4+uNB9wozKLy427qbe6se/VaHa3iyutnxRP9sPEqHWfP/fm5u/e0PC9/JsjE89zti8rxEUK3hES0cSaLsCXpPKXPViaZI+1FeCtG9q2Deesy9diKtRnVZ1/ozb1rdfsug6BLWG4AsBnG3zduXA==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  <Object Id="idValidSigLnImg">AQAAAGwAAAAAAAAAAAAAAP8AAAB/AAAAAAAAAAAAAAAXGwAA4hIAACBFTUYAAAEAgBsAAKoAAAAGAAAAAAAAAAAAAAAAAAAAVgUAAAADAAByAQAAIgEAAAAAAAAAAAAAAAAAAFClBQDQbA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MAAAAEAAAA9gAAABAAAADDAAAABAAAADQAAAANAAAAIQDwAAAAAAAAAAAAAACAPwAAAAAAAAAAAACAPwAAAAAAAAAAAAAAAAAAAAAAAAAAAAAAAAAAAAAAAAAAJQAAAAwAAAAAAACAKAAAAAwAAAABAAAAUgAAAHABAAABAAAA9f///wAAAAAAAAAAAAAAAJABAAAAAAABAAAAAHMAZQBnAG8AZQAgAHUAaQAAAAAAAAAAAAAAAAAAAAAAAAAAAAAAAAAAAAAAAAAAAAAAAAAAAAAAAAAAAAAAAAAAAAAAAAAAAPl/AABzojBv+X8AABMAFAAAAAAAsP1fb/l/AAAwFgKT+X8AAJiiMG/5fwAAAAAAAAAAAAAwFgKT+X8AAEm7lUpEAAAAAAAAAAAAAACq3OYwi3AAAKNpp1L5fwAASAAAACcCAAA06V9v+X8AAIDxaG/5fwAAYOtfbwAAAAABAAAAAAAAALD9X2/5fwAAAAACk/l/AAAAAAAAAAAAAAAAAABEAAAAYbftkfl/AAAAAAAAAAAAAAAAAAAAAAAAEKzgPScCAACovZVKRAAAABCs4D0nAgAAW6bxkfl/AABwvJVKRAAAACC9lUpEAAAAAAAAAAAAAAAAAAAAZHYACAAAAAAlAAAADAAAAAEAAAAYAAAADAAAAAAAAAISAAAADAAAAAEAAAAeAAAAGAAAAMMAAAAEAAAA9wAAABEAAAAlAAAADAAAAAEAAABUAAAAhAAAAMQAAAAEAAAA9QAAABAAAAABAAAA6rDYQasKF0LEAAAABAAAAAkAAABMAAAAAAAAAAAAAAAAAAAA//////////9gAAAAMwAxAC8AMwAvADIAMAAyADIAAAAGAAAABgAAAAQAAAAGAAAABAAAAAYAAAAGAAAABgAAAAYAAABLAAAAQAAAADAAAAAFAAAAIAAAAAEAAAABAAAAEAAAAAAAAAAAAAAAAAEAAIAAAAAAAAAAAAAAAAABAACAAAAAUgAAAHABAAACAAAAEAAAAAcAAAAAAAAAAAAAALwCAAAAAAAAAQICIlMAeQBzAHQAZQBtAAAAAAAAAAAAAAAAAAAAAAAAAAAAAAAAAAAAAAAAAAAAAAAAAAAAAAAAAAAAAAAAAAAAAAAAAAAAAOWVSkQAAACAPwKT+X8AAAkAAAABAAAAiK4Ukvl/AAAAAAAAAAAAAHOiMG/5fwAAAA0YMycCAAAAAAAAAAAAAAAAAAAAAAAAAAAAAAAAAADahOYwi3AAAAAAAAAAAAAA/////ycCAAAAAAAAAAAAABCs4D0nAgAAgOWVSgAAAADQjfo9JwIAAAcAAAAAAAAAcPYiMycCAAC85JVKRAAAABDllUpEAAAAYbftkfl/AAARAAAAAAAAAHKcVH8AAAAAEQAAAAAAAACAWkdAJwIAABCs4D0nAgAAW6bxkfl/AABg5JVKRAAAABDllUpEAAAAAAAAAAAAAAAAAAAA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DATiJBJwIAAGTrmlL5fwAAYEXOPScCAACIrhSS+X8AAAAAAAAAAAAAAbHSUvl/AAACAAAAAAAAAAIAAAAAAAAAAAAAAAAAAAAAAAAAAAAAAGp05jCLcAAAUNzuPScCAABQww1GJwIAAAAAAAAAAAAAEKzgPScCAADoFJVKAAAAAOD///8AAAAABgAAAAAAAAACAAAAAAAAAAwUlUpEAAAAYBSVSkQAAABht+2R+X8AAAAAAAAAAAAAQFpCkgAAAAAAAAAAAAAAAAulolL5fwAAEKzgPScCAABbpvGR+X8AALATlUpEAAAAYBSVSkQAAAAAAAAAAAAAAAAAAABkdgAIAAAAACUAAAAMAAAAAwAAABgAAAAMAAAAAAAAAhIAAAAMAAAAAQAAABYAAAAMAAAACAAAAFQAAABUAAAACgAAACcAAAAeAAAASgAAAAEAAADqsNhBqwoXQg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MwAAALcAAABHAAAAKQAAADMAAACPAAAAFQAAACEA8AAAAAAAAAAAAAAAgD8AAAAAAAAAAAAAgD8AAAAAAAAAAAAAAAAAAAAAAAAAAAAAAAAAAAAAAAAAACUAAAAMAAAAAAAAgCgAAAAMAAAABAAAAFIAAABwAQAABAAAAPD///8AAAAAAAAAAAAAAACQAQAAAAAAAQAAAABzAGUAZwBvAGUAIAB1AGkAAAAAAAAAAAAAAAAAAAAAAAAAAAAAAAAAAAAAAAAAAAAAAAAAAAAAAAAAAAAAAAAAAAAAACAAAAAAAAAACAAAAAAAAAAAABczJwIAAIiuFJL5fwAAAAAAAAAAAADHs0+U+X8AAAAACDMnAgAAAQAAAPl/AAAAAAAAAAAAAAAAAAAAAAAACnXmMItwAAABAAAAAAAAAICrEkECAAAAAAAAAAAAAAAQrOA9JwIAAEgUlUoAAAAA8P///wAAAAAJAAAAAAAAAAMAAAAAAAAAbBOVSkQAAADAE5VKRAAAAGG37ZH5fwAAAAAAAAAAAABAWkKSAAAAAAAAAAAAAAAAQBOVSkQAAAAQrOA9JwIAAFum8ZH5fwAAEBOVSkQAAADAE5VKRAAAADBBEkEnAgAAAAAAAGR2AAgAAAAAJQAAAAwAAAAEAAAAGAAAAAwAAAAAAAACEgAAAAwAAAABAAAAHgAAABgAAAApAAAAMwAAALgAAABIAAAAJQAAAAwAAAAEAAAAVAAAALgAAAAqAAAAMwAAALYAAABHAAAAAQAAAOqw2EGrChdCKgAAADMAAAASAAAATAAAAAAAAAAAAAAAAAAAAP//////////cAAAAFkAcwBhAGkAYQBzACAATADzAHAAZQB6ACAARwDzAG0AZQB6AAkAAAAHAAAACAAAAAQAAAAIAAAABwAAAAQAAAAIAAAACQAAAAkAAAAIAAAABwAAAAQAAAALAAAACQAAAA4AAAAIAAAABwAAAEsAAABAAAAAMAAAAAUAAAAgAAAAAQAAAAEAAAAQAAAAAAAAAAAAAAAAAQAAgAAAAAAAAAAAAAAAAAEAAIAAAAAlAAAADAAAAAIAAAAnAAAAGAAAAAUAAAAAAAAA////AAAAAAAlAAAADAAAAAUAAABMAAAAZAAAAAAAAABQAAAA/wAAAHwAAAAAAAAAUAAAAAABAAAtAAAAIQDwAAAAAAAAAAAAAACAPwAAAAAAAAAAAACAPwAAAAAAAAAAAAAAAAAAAAAAAAAAAAAAAAAAAAAAAAAAJQAAAAwAAAAAAACAKAAAAAwAAAAFAAAAJwAAABgAAAAFAAAAAAAAAP///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C4AAAACgAAAFAAAABuAAAAXAAAAAEAAADqsNhBqwoXQgoAAABQAAAAEgAAAEwAAAAAAAAAAAAAAAAAAAD//////////3AAAABZAHMAYQBpAGEAcwAgAEwAbwBwAGUAegAgAEcAbwBtAGUAegAFAAAABQAAAAYAAAADAAAABgAAAAUAAAADAAAABQAAAAcAAAAHAAAABgAAAAUAAAADAAAACAAAAAcAAAAJAAAABgAAAAUAAABLAAAAQAAAADAAAAAFAAAAIAAAAAEAAAABAAAAEAAAAAAAAAAAAAAAAAEAAIAAAAAAAAAAAAAAAAABAACAAAAAJQAAAAwAAAACAAAAJwAAABgAAAAFAAAAAAAAAP///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B4AAAACgAAAGAAAAAvAAAAbAAAAAEAAADqsNhBqwoXQgoAAABgAAAABwAAAEwAAAAAAAAAAAAAAAAAAAD//////////1wAAABTAGkAbgBkAGkAYwBvAAAABgAAAAMAAAAHAAAABwAAAAMAAAAFAAAABwAAAEsAAABAAAAAMAAAAAUAAAAgAAAAAQAAAAEAAAAQAAAAAAAAAAAAAAAAAQAAgAAAAAAAAAAAAAAAAAEAAIAAAAAlAAAADAAAAAIAAAAnAAAAGAAAAAUAAAAAAAAA////AAAAAAAlAAAADAAAAAUAAABMAAAAZAAAAAkAAABwAAAAvgAAAHwAAAAJAAAAcAAAALYAAAANAAAAIQDwAAAAAAAAAAAAAACAPwAAAAAAAAAAAACAPwAAAAAAAAAAAAAAAAAAAAAAAAAAAAAAAAAAAAAAAAAAJQAAAAwAAAAAAACAKAAAAAwAAAAFAAAAJQAAAAwAAAABAAAAGAAAAAwAAAAAAAACEgAAAAwAAAABAAAAFgAAAAwAAAAAAAAAVAAAAAgBAAAKAAAAcAAAAL0AAAB8AAAAAQAAAOqw2EGrChdCCgAAAHAAAAAfAAAATAAAAAQAAAAJAAAAcAAAAL8AAAB9AAAAjAAAAEYAaQByAG0AYQBkAG8AIABwAG8AcgA6ACAAWQBTAEEASQBBAFMAIABMAE8AUABFAFoAIABHAE8ATQBFAFoAAAAGAAAAAwAAAAQAAAAJAAAABgAAAAcAAAAHAAAAAwAAAAcAAAAHAAAABAAAAAMAAAADAAAABQAAAAYAAAAHAAAAAwAAAAcAAAAGAAAAAwAAAAUAAAAJAAAABgAAAAYAAAAGAAAAAwAAAAgAAAAJAAAACgAAAAYAAAAGAAAAFgAAAAwAAAAAAAAAJQAAAAwAAAACAAAADgAAABQAAAAAAAAAEAAAABQAAAA=</Object>
  <Object Id="idInvalidSigLnImg">AQAAAGwAAAAAAAAAAAAAAP8AAAB/AAAAAAAAAAAAAAAXGwAA4hIAACBFTUYAAAEAIB8AALAAAAAGAAAAAAAAAAAAAAAAAAAAVgUAAAADAAByAQAAIgEAAAAAAAAAAAAAAAAAAFClBQDQbA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qAPwAAAAcKDQcKDQcJDQ4WMShFrjFU1TJV1gECBAIDBAECBQoRKyZBowsTMQAAAAAAfqbJd6PIeqDCQFZ4JTd0Lk/HMVPSGy5uFiE4GypVJ0KnHjN9AAABAAAAAACcz+7S6ffb7fnC0t1haH0hMm8aLXIuT8ggOIwoRKslP58cK08AAAGAPwAAAMHg9P///////////+bm5k9SXjw/SzBRzTFU0y1NwSAyVzFGXwEBAgAACA8mnM/u69/SvI9jt4tgjIR9FBosDBEjMVTUMlXWMVPRKUSeDxk4AAAA8D8AAADT6ff///////+Tk5MjK0krSbkvUcsuT8YVJFoTIFIrSbgtTcEQHEcAAAAAAJzP7vT6/bTa8kRleixHhy1Nwi5PxiQtTnBwcJKSki81SRwtZAgOIwAAAAAAweD02+35gsLqZ5q6Jz1jNEJyOUZ4qamp+/v7////wdPeVnCJAQECAAAAAACv1/Ho8/ubzu6CwuqMudS3u769vb3////////////L5fZymsABAgMAAAAAAK/X8fz9/uLx+snk9uTy+vz9/v///////////////8vl9nKawAECAwAAAAAAotHvtdryxOL1xOL1tdry0+r32+350+r3tdryxOL1pdPvc5rAAQIDAAAAAABpj7ZnjrZqj7Zqj7ZnjrZtkbdukrdtkbdnjrZqj7ZojrZ3rdUCAwQAAAAAAAAAAAAAAAAAAAAAAAAAAAAAAAAAAAAAAAAAAAAAAAAAAAAAAAAAAAAAJwAAABgAAAABAAAAAAAAAP///wAAAAAAJQAAAAwAAAABAAAATAAAAGQAAAAiAAAABAAAAHEAAAAQAAAAIgAAAAQAAABQAAAADQAAACEA8AAAAAAAAAAAAAAAgD8AAAAAAAAAAAAAgD8AAAAAAAAAAAAAAAAAAAAAAAAAAAAAAAAAAAAAAAAAACUAAAAMAAAAAAAAgCgAAAAMAAAAAQAAAFIAAABwAQAAAQAAAPX///8AAAAAAAAAAAAAAACQAQAAAAAAAQAAAABzAGUAZwBvAGUAIAB1AGkAAAAAAAAAAAAAAAAAAAAAAAAAAAAAAAAAAAAAAAAAAAAAAAAAAAAAAAAAAAAAAAAAAAAAAAAAAAD5fwAAc6Iwb/l/AAATABQAAAAAALD9X2/5fwAAMBYCk/l/AACYojBv+X8AAAAAAAAAAAAAMBYCk/l/AABJu5VKRAAAAAAAAAAAAAAAqtzmMItwAACjaadS+X8AAEgAAAAnAgAANOlfb/l/AACA8Whv+X8AAGDrX28AAAAAAQAAAAAAAACw/V9v+X8AAAAAApP5fwAAAAAAAAAAAAAAAAAARAAAAGG37ZH5fwAAAAAAAAAAAAAAAAAAAAAAABCs4D0nAgAAqL2VSkQAAAAQrOA9JwIAAFum8ZH5fwAAcLyVSkQAAAAgvZVKRAAAAAAAAAAAAAAAAAAAAGR2AAgAAAAAJQAAAAwAAAABAAAAGAAAAAwAAAD/AAACEgAAAAwAAAABAAAAHgAAABgAAAAiAAAABAAAAHIAAAARAAAAJQAAAAwAAAABAAAAVAAAAKgAAAAjAAAABAAAAHAAAAAQAAAAAQAAAOqw2EGrChdCIwAAAAQAAAAPAAAATAAAAAAAAAAAAAAAAAAAAP//////////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AAAADllUpEAAAAgD8Ck/l/AAAJAAAAAQAAAIiuFJL5fwAAAAAAAAAAAABzojBv+X8AAAANGDMnAgAAAAAAAAAAAAAAAAAAAAAAAAAAAAAAAAAA2oTmMItwAAAAAAAAAAAAAP////8nAgAAAAAAAAAAAAAQrOA9JwIAAIDllUoAAAAA0I36PScCAAAHAAAAAAAAAHD2IjMnAgAAvOSVSkQAAAAQ5ZVKRAAAAGG37ZH5fwAAEQAAAAAAAABynFR/AAAAABEAAAAAAAAAgFpHQCcCAAAQrOA9JwIAAFum8ZH5fwAAYOSVSkQAAAAQ5ZVKRAAAAAAAAAAAAAAAA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wE4iQScCAABk65pS+X8AAGBFzj0nAgAAiK4Ukvl/AAAAAAAAAAAAAAGx0lL5fwAAAgAAAAAAAAACAAAAAAAAAAAAAAAAAAAAAAAAAAAAAABqdOYwi3AAAFDc7j0nAgAAUMMNRicCAAAAAAAAAAAAABCs4D0nAgAA6BSVSgAAAADg////AAAAAAYAAAAAAAAAAgAAAAAAAAAMFJVKRAAAAGAUlUpEAAAAYbftkfl/AAAAAAAAAAAAAEBaQpIAAAAAAAAAAAAAAAALpaJS+X8AABCs4D0nAgAAW6bxkfl/AACwE5VKRAAAAGAUlUpEAAAAAAAAAAAAAAAAAAAAZHYACAAAAAAlAAAADAAAAAMAAAAYAAAADAAAAAAAAAISAAAADAAAAAEAAAAWAAAADAAAAAgAAABUAAAAVAAAAAoAAAAnAAAAHgAAAEoAAAABAAAA6rDYQasKF0I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C3AAAARwAAACkAAAAzAAAAjwAAABUAAAAhAPAAAAAAAAAAAAAAAIA/AAAAAAAAAAAAAIA/AAAAAAAAAAAAAAAAAAAAAAAAAAAAAAAAAAAAAAAAAAAlAAAADAAAAAAAAIAoAAAADAAAAAQAAABSAAAAcAEAAAQAAADw////AAAAAAAAAAAAAAAAkAEAAAAAAAEAAAAAcwBlAGcAbwBlACAAdQBpAAAAAAAAAAAAAAAAAAAAAAAAAAAAAAAAAAAAAAAAAAAAAAAAAAAAAAAAAAAAAAAAAAAAAAAgAAAAAAAAAAgAAAAAAAAAAAAXMycCAACIrhSS+X8AAAAAAAAAAAAAx7NPlPl/AAAAAAgzJwIAAAEAAAD5fwAAAAAAAAAAAAAAAAAAAAAAAAp15jCLcAAAAQAAAAAAAACAqxJBAgAAAAAAAAAAAAAAEKzgPScCAABIFJVKAAAAAPD///8AAAAACQAAAAAAAAADAAAAAAAAAGwTlUpEAAAAwBOVSkQAAABht+2R+X8AAAAAAAAAAAAAQFpCkgAAAAAAAAAAAAAAAEATlUpEAAAAEKzgPScCAABbpvGR+X8AABATlUpEAAAAwBOVSkQAAAAwQRJBJwIAAAAAAABkdgAIAAAAACUAAAAMAAAABAAAABgAAAAMAAAAAAAAAhIAAAAMAAAAAQAAAB4AAAAYAAAAKQAAADMAAAC4AAAASAAAACUAAAAMAAAABAAAAFQAAAC4AAAAKgAAADMAAAC2AAAARwAAAAEAAADqsNhBqwoXQioAAAAzAAAAEgAAAEwAAAAAAAAAAAAAAAAAAAD//////////3AAAABZAHMAYQBpAGEAcwAgAEwA8wBwAGUAegAgAEcA8wBtAGUAegAJAAAABwAAAAgAAAAEAAAACAAAAAcAAAAEAAAACAAAAAkAAAAJAAAACAAAAAcAAAAEAAAACwAAAAkAAAAOAAAACAAAAAcAAABLAAAAQAAAADAAAAAFAAAAIAAAAAEAAAABAAAAEAAAAAAAAAAAAAAAAAEAAIAAAAAAAAAAAAAAAAABAACAAAAAJQAAAAwAAAACAAAAJwAAABgAAAAFAAAAAAAAAP///wAAAAAAJQAAAAwAAAAFAAAATAAAAGQAAAAAAAAAUAAAAP8AAAB8AAAAAAAAAFAAAAAAAQAALQAAACEA8AAAAAAAAAAAAAAAgD8AAAAAAAAAAAAAgD8AAAAAAAAAAAAAAAAAAAAAAAAAAAAAAAAAAAAAAAAAACUAAAAMAAAAAAAAgCgAAAAMAAAABQAAACcAAAAYAAAABQAAAAAAAAD///8AAAAAACUAAAAMAAAABQAAAEwAAABkAAAACQAAAFAAAAD2AAAAXAAAAAkAAABQAAAA7gAAAA0AAAAhAPAAAAAAAAAAAAAAAIA/AAAAAAAAAAAAAIA/AAAAAAAAAAAAAAAAAAAAAAAAAAAAAAAAAAAAAAAAAAAlAAAADAAAAAAAAIAoAAAADAAAAAUAAAAlAAAADAAAAAEAAAAYAAAADAAAAAAAAAISAAAADAAAAAEAAAAeAAAAGAAAAAkAAABQAAAA9wAAAF0AAAAlAAAADAAAAAEAAABUAAAAuAAAAAoAAABQAAAAbgAAAFwAAAABAAAA6rDYQasKF0IKAAAAUAAAABIAAABMAAAAAAAAAAAAAAAAAAAA//////////9wAAAAWQBzAGEAaQBhAHMAIABMAG8AcABlAHoAIABHAG8AbQBlAHoABQAAAAUAAAAGAAAAAwAAAAYAAAAFAAAAAwAAAAUAAAAHAAAABwAAAAYAAAAFAAAAAwAAAAgAAAAHAAAACQAAAAYAAAAFAAAASwAAAEAAAAAwAAAABQAAACAAAAABAAAAAQAAABAAAAAAAAAAAAAAAAABAACAAAAAAAAAAAAAAAAAAQAAgAAAACUAAAAMAAAAAgAAACcAAAAYAAAABQAAAAAAAAD///8AAAAAACUAAAAMAAAABQAAAEwAAABkAAAACQAAAGAAAAD2AAAAbAAAAAkAAABgAAAA7gAAAA0AAAAhAPAAAAAAAAAAAAAAAIA/AAAAAAAAAAAAAIA/AAAAAAAAAAAAAAAAAAAAAAAAAAAAAAAAAAAAAAAAAAAlAAAADAAAAAAAAIAoAAAADAAAAAUAAAAlAAAADAAAAAEAAAAYAAAADAAAAAAAAAISAAAADAAAAAEAAAAeAAAAGAAAAAkAAABgAAAA9wAAAG0AAAAlAAAADAAAAAEAAABUAAAAeAAAAAoAAABgAAAALwAAAGwAAAABAAAA6rDYQasKF0IKAAAAYAAAAAcAAABMAAAAAAAAAAAAAAAAAAAA//////////9cAAAAUwBpAG4AZABpAGMAbwAAAAYAAAADAAAABwAAAAcAAAADAAAABQAAAAcAAABLAAAAQAAAADAAAAAFAAAAIAAAAAEAAAABAAAAEAAAAAAAAAAAAAAAAAEAAIAAAAAAAAAAAAAAAAABAACAAAAAJQAAAAwAAAACAAAAJwAAABgAAAAFAAAAAAAAAP///wAAAAAAJQAAAAwAAAAFAAAATAAAAGQAAAAJAAAAcAAAAL4AAAB8AAAACQAAAHAAAAC2AAAADQAAACEA8AAAAAAAAAAAAAAAgD8AAAAAAAAAAAAAgD8AAAAAAAAAAAAAAAAAAAAAAAAAAAAAAAAAAAAAAAAAACUAAAAMAAAAAAAAgCgAAAAMAAAABQAAACUAAAAMAAAAAQAAABgAAAAMAAAAAAAAAhIAAAAMAAAAAQAAABYAAAAMAAAAAAAAAFQAAAAIAQAACgAAAHAAAAC9AAAAfAAAAAEAAADqsNhBqwoXQgoAAABwAAAAHwAAAEwAAAAEAAAACQAAAHAAAAC/AAAAfQAAAIwAAABGAGkAcgBtAGEAZABvACAAcABvAHIAOgAgAFkAUwBBAEkAQQBTACAATABPAFAARQBaACAARwBPAE0ARQBaAAAABgAAAAMAAAAEAAAACQAAAAYAAAAHAAAABwAAAAMAAAAHAAAABwAAAAQAAAADAAAAAwAAAAUAAAAGAAAABwAAAAMAAAAHAAAABgAAAAMAAAAFAAAACQAAAAYAAAAGAAAABgAAAAMAAAAIAAAACQAAAAoAAAAGAAAABgAAABYAAAAMAAAAAAAAACUAAAAMAAAAAgAAAA4AAAAUAAAAAAAAABAAAAAUAAAA</Object>
</Signature>
</file>

<file path=_xmlsignatures/sig5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I3uUkDBJa6a48BjsPwBpyO3VFwCjy5gJZ2cX/t3bgrw=</DigestValue>
    </Reference>
    <Reference Type="http://www.w3.org/2000/09/xmldsig#Object" URI="#idOfficeObject">
      <DigestMethod Algorithm="http://www.w3.org/2001/04/xmlenc#sha256"/>
      <DigestValue>MxPejlnXzGRAXX6lLky9JxLMQ1DcMtI1mI08hrGGBhI=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tLiQnA7MOfVQ737s/6mMXt2jaqXzmmIqDE4nCrlRbTI=</DigestValue>
    </Reference>
    <Reference Type="http://www.w3.org/2000/09/xmldsig#Object" URI="#idValidSigLnImg">
      <DigestMethod Algorithm="http://www.w3.org/2001/04/xmlenc#sha256"/>
      <DigestValue>gkQEzPmNFBXBGTG9itJyOeBwR40fhLJYTYh7I/ggiZY=</DigestValue>
    </Reference>
    <Reference Type="http://www.w3.org/2000/09/xmldsig#Object" URI="#idInvalidSigLnImg">
      <DigestMethod Algorithm="http://www.w3.org/2001/04/xmlenc#sha256"/>
      <DigestValue>T5lIaKZRcoGdOkCxlSzSIJm2SbRSdg6aDqe7uuGRGAs=</DigestValue>
    </Reference>
  </SignedInfo>
  <SignatureValue>LReUrOFU39rwucCqdgoWPnIZLvD3EOU6j423jYjP1CUnD481GFrcjo6Es+3a21GsW0q/lhW2j1DS
A4k5RTzarnPAGMQpaP+CGpiGyEHGJ/SvwOCvSRbStwtYkZyqxqzxTxaUUpnTQ0bSqWxvYxQflNDG
6ymAudDoDv6DIerirHZOxA7Po0d7wIZT09OZ6M6qQItcKaWtZtdmPWUuozHqeS1Fv+vRrpOWr4Vb
y6jN/vD4g1TKgaKaP0K3rC3ILiooWoQ1giDBtoASeu5UFUotigVSvNyORIfO/Wu8MLtbNVC8qcVK
xAXqjB8IbLeaSvYeKk7fpiQc6ZloVWWP0q03Jg==</SignatureValue>
  <KeyInfo>
    <X509Data>
      <X509Certificate>MIIIHTCCBgWgAwIBAgITXAAArzgSp33rOSLeCAAAAACvODANBgkqhkiG9w0BAQsFADBXMRcwFQYDVQQFEw5SVUMgODAwODA2MTAtNzEVMBMGA1UEChMMQ09ERTEwMCBTLkEuMQswCQYDVQQGEwJQWTEYMBYGA1UEAxMPQ0EtQ09ERTEwMCBTLkEuMB4XDTIyMDIxODE4MDYxNFoXDTI0MDIxODE4MDYxNFowga0xKTAnBgNVBAMTIEZBQklPIE1BUkNFTE8gUEVTU09MQU5JIFJJUVVFTE1FMRcwFQYDVQQKEw5QRVJTT05BIEZJU0lDQTELMAkGA1UEBhMCUFkxFjAUBgNVBCoTDUZBQklPIE1BUkNFTE8xGzAZBgNVBAQTElBFU1NPTEFOSSBSSVFVRUxNRTESMBAGA1UEBRMJQ0kyNjM3NzA2MREwDwYDVQQLEwhGSVJNQSBGMjCCASIwDQYJKoZIhvcNAQEBBQADggEPADCCAQoCggEBAIuZjFIgQ5hil9p/+G9Uano1V1/IUPo9wE1DMb3AnLzwYqkTENjUSnsvAE9r5GdCXVXHfmiWrDOei0Rc28aAq2/sdx/oZSeWcwbYD5IKmALGPlUQL49EYQfTQrh4NEw3vIxxMu60XOmrE4tCK0Ma+WCs6g/RWrwjW3x0l3VIyX/stmgtb+FphEWhuBlhoCQlfvd5sCaU9q66tLw5khG3iOwmkbJaj6TK20+MjtH5eazWrHoBTUO/opBBvWYKh/qYNLtMB+iKMSQFYPFZa1wyDtTrn1SCbG2XA/0WntqajHPsaSwbePy2SeqphHaNWBlHkCYVcEsW8+sp7nfjou2xSkUCAwEAAaOCA4kwggOFMA4GA1UdDwEB/wQEAwIF4DAMBgNVHRMBAf8EAjAAMCAGA1UdJQEB/wQWMBQGCCsGAQUFBwMCBggrBgEFBQcDBDAdBgNVHQ4EFgQUA/ErpBlRdsj1xg4AAS4hLB0j8z4wHwYDVR0jBBgwFoAUJ/baOwt/k/hZEtAVqkLPspaWPUUwgYgGA1UdHwSBgDB+MHygeqB4hjpodHRwOi8vY2ExLmNvZGUxMDAuY29tLnB5L2Zpcm1hLWRpZ2l0YWwvY3JsL0NBLUNPREUxMDAuY3JshjpodHRwOi8vY2EyLmNvZGUxMDAuY29tLnB5L2Zpcm1hLWRpZ2l0YWwvY3JsL0NBLUNPREUxMDAuY3JsMIH4BggrBgEFBQcBAQSB6zCB6DBGBggrBgEFBQcwAoY6aHR0cDovL2NhMS5jb2RlMTAwLmNvbS5weS9maXJtYS1kaWdpdGFsL2Nlci9DQS1DT0RFMTAwLmNlcjBGBggrBgEFBQcwAoY6aHR0cDovL2NhMi5jb2RlMTAwLmNvbS5weS9maXJtYS1kaWdpdGFsL2Nlci9DQS1DT0RFMTAwLmNlcjAqBggrBgEFBQcwAYYeaHR0cDovL2NhMS5jb2RlMTAwLmNvbS5weS9vY3NwMCoGCCsGAQUFBzABhh5odHRwOi8vY2EyLmNvZGUxMDAuY29tLnB5L29jc3AwggFPBgNVHSAEggFGMIIBQjCCAT4GDCsGAQQBgtlKAQEBBjCCASwwbAYIKwYBBQUHAgEWYGh0dHA6Ly93d3cuY29kZTEwMC5jb20ucHkvZmlybWEtZGlnaXRhbC9DT0RFMTAwJTIwUG9saXRpY2ElMjBkZSUyMENlcnRpZmljYWNpb24lMjBGMiUyMHYyLjAucGRmADBmBggrBgEFBQcCAjBaHlgAUABvAGwAaQB0AGkAYwBhACAAZABlACAAYwBlAHIAdABpAGYAaQBjAGEAYwBpAG8AbgAgAEYAMgAgAGQAZQAgAEMAbwBkAGUAMQAwADAAIABTAC4AQQAuMFQGCCsGAQUFBwICMEgeRgBDAG8AZABlACAAMQAwADAAIABTAC4AQQAuACAAQwBlAHIAdABpAGYAaQBjAGEAdABlACAAUABvAGwAaQBjAHkAIABGADIwKgYDVR0RBCMwIYEfRkFCSU8uUEVTU09MQU5JQEhQQVVESVRPUkVTLkNPTTANBgkqhkiG9w0BAQsFAAOCAgEAo5U+8oVd6BtsXshJ0rcuAKn6A1ypGykQiFCAc0oRajr9iwG/1mXf70G6Lz5FvxgMG59LGsJb9VzHxeflunAteBUMddc0tlCb2tvGa3i1kGeap+9dnrmVGRvAzBCsg7+bdR2DraQB9npa45yF7W3u6UKLWPBj/A99GdwSMESZxcGsvCNIlImuom6zIrhYaWTktGWjUeEaZMPFQOSo8ND27TujnLVwJn7C0hBsq4lH6dEjXLlRxW0duNwjxaqOcPx8D3TkSt28thmLZ/+zM14mFC1tSlOdHROPfJuTP/NDPep7CslKbTeACwmevke3cQivSfa34JO/mqasHJ7YnD+gHu6gPUBiB0wdBM/r5aaypBRpfZa/Fu124IRPh74QPSr64LAYO6bFWqU3/nRmgQq+b05i6swoa5Etab39Qga9TH5mcr5waCMP21lgBKOG4gRxkXYu3mIJHEwws8e2Foz3XRBkg2RDyI9DbpIuo/ljbHetFj52mnW1hzO76xAmWjYR6K3RA+8KPrqfaPR+YQ/fwLzynUnQ2XFtubk2Reag+EU4p8FCmfeWbFdJ6FU6E1Uy2wD8uTDPiABdEQXDpPPFEuI52x4rtWyfZzbjCaLu5t/EMItATXClN4/UgzFJClRk6T6g8akkFnah4PT1RWsVzdrOUTmWaC7Gn4QWmjbZdok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</Transform>
          <Transform Algorithm="http://www.w3.org/TR/2001/REC-xml-c14n-20010315"/>
        </Transforms>
        <DigestMethod Algorithm="http://www.w3.org/2001/04/xmlenc#sha256"/>
        <DigestValue>vkxJmPACU4DrMfqPVfiHXGE3GBX8tIroYD+k86vhXJs=</DigestValue>
      </Reference>
      <Reference URI="/xl/calcChain.xml?ContentType=application/vnd.openxmlformats-officedocument.spreadsheetml.calcChain+xml">
        <DigestMethod Algorithm="http://www.w3.org/2001/04/xmlenc#sha256"/>
        <DigestValue>IiKBzMYCYe4Kj4VG2MkmcauAuFV0dOtvI36JKkxOz7Q=</DigestValue>
      </Reference>
      <Reference URI="/xl/comments1.xml?ContentType=application/vnd.openxmlformats-officedocument.spreadsheetml.comments+xml">
        <DigestMethod Algorithm="http://www.w3.org/2001/04/xmlenc#sha256"/>
        <DigestValue>cLm5nMTR5u+Rd9PEXAdqHwGC6R+btHTLhYCMdHh7euE=</DigestValue>
      </Reference>
      <Reference URI="/xl/comments2.xml?ContentType=application/vnd.openxmlformats-officedocument.spreadsheetml.comments+xml">
        <DigestMethod Algorithm="http://www.w3.org/2001/04/xmlenc#sha256"/>
        <DigestValue>yaHUjLZEbj0X5/ay1w6As4eX5dbZXZlTB3BgN/S64q0=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6jjMgi3pfG+Mho9TKglc4Y9hTTywrlztt/SW0w6HA4c=</DigestValue>
      </Reference>
      <Reference URI="/xl/drawings/drawing1.xml?ContentType=application/vnd.openxmlformats-officedocument.drawing+xml">
        <DigestMethod Algorithm="http://www.w3.org/2001/04/xmlenc#sha256"/>
        <DigestValue>gn2FGm2GCFnUXykrEQCWpZu5tBZ1/uwNMcfhoA7rKIw=</DigestValue>
      </Reference>
      <Reference URI="/xl/drawings/drawing2.xml?ContentType=application/vnd.openxmlformats-officedocument.drawing+xml">
        <DigestMethod Algorithm="http://www.w3.org/2001/04/xmlenc#sha256"/>
        <DigestValue>kvUba1bFElAZqscDRMxXE4D5pCPFzohAGCksfKS4BDE=</DigestValue>
      </Reference>
      <Reference URI="/xl/drawings/drawing3.xml?ContentType=application/vnd.openxmlformats-officedocument.drawing+xml">
        <DigestMethod Algorithm="http://www.w3.org/2001/04/xmlenc#sha256"/>
        <DigestValue>dzRISMGn5S1DaaDSby7/dv/RRiEMLYMMaU/Hy9tsT8A=</DigestValue>
      </Reference>
      <Reference URI="/xl/drawings/drawing4.xml?ContentType=application/vnd.openxmlformats-officedocument.drawing+xml">
        <DigestMethod Algorithm="http://www.w3.org/2001/04/xmlenc#sha256"/>
        <DigestValue>0pAdXJ/H5DAoe41woJvFnwYXBpjLqtxrGPjWWgbBIyw=</DigestValue>
      </Reference>
      <Reference URI="/xl/drawings/drawing5.xml?ContentType=application/vnd.openxmlformats-officedocument.drawing+xml">
        <DigestMethod Algorithm="http://www.w3.org/2001/04/xmlenc#sha256"/>
        <DigestValue>tpxwfJC9jnVdSplu51hIUvo6VMBrb9t6n0kbnKcQ/gw=</DigestValue>
      </Reference>
      <Reference URI="/xl/drawings/drawing6.xml?ContentType=application/vnd.openxmlformats-officedocument.drawing+xml">
        <DigestMethod Algorithm="http://www.w3.org/2001/04/xmlenc#sha256"/>
        <DigestValue>w6QYIl9KxDr0E5uYDk2CdE1u++WMF1pTFMTAjxHN0+4=</DigestValue>
      </Reference>
      <Reference URI="/xl/drawings/drawing7.xml?ContentType=application/vnd.openxmlformats-officedocument.drawing+xml">
        <DigestMethod Algorithm="http://www.w3.org/2001/04/xmlenc#sha256"/>
        <DigestValue>j/MKTC7TeAmCOLfQXcYw5vMJ2Es8ovPriZibiJCygEA=</DigestValue>
      </Reference>
      <Reference URI="/xl/drawings/vmlDrawing1.vml?ContentType=application/vnd.openxmlformats-officedocument.vmlDrawing">
        <DigestMethod Algorithm="http://www.w3.org/2001/04/xmlenc#sha256"/>
        <DigestValue>JVCo3/D/a2+e+4r6ozdJIPOrplw2suca2zIoILyXBNY=</DigestValue>
      </Reference>
      <Reference URI="/xl/drawings/vmlDrawing2.vml?ContentType=application/vnd.openxmlformats-officedocument.vmlDrawing">
        <DigestMethod Algorithm="http://www.w3.org/2001/04/xmlenc#sha256"/>
        <DigestValue>DJmoBqumuqfxc1hhgS1FI43cpq8iZzqKqxGse4l5CWI=</DigestValue>
      </Reference>
      <Reference URI="/xl/drawings/vmlDrawing3.vml?ContentType=application/vnd.openxmlformats-officedocument.vmlDrawing">
        <DigestMethod Algorithm="http://www.w3.org/2001/04/xmlenc#sha256"/>
        <DigestValue>dvHJZJCmo3nxEQZn6nNhlLfoWqIrnA8YhL0nJRLSqNI=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+Ghp6ayukeoiiJxAmsXv6Lu5mWyFxLbo+iKSOYlsS28=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QCUd4S2AR5kBEdM2lM/qKg2NIYxhQ+ilG7IzUn+1xxs=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RgO1yifePhy3d+AoQWc6SHC5NXe7Vk29kt8fBgX5OJw=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QB+V+nxw7ZAblYt3S/Ch75wG1at6SMVaGhbTRnBHUD0=</DigestValue>
      </Reference>
      <Reference URI="/xl/media/image1.png?ContentType=image/png">
        <DigestMethod Algorithm="http://www.w3.org/2001/04/xmlenc#sha256"/>
        <DigestValue>TlzBI7e/Ism4kh/8vbQKWFG+u2P2KUExVHsgm6INjj4=</DigestValue>
      </Reference>
      <Reference URI="/xl/media/image2.emf?ContentType=image/x-emf">
        <DigestMethod Algorithm="http://www.w3.org/2001/04/xmlenc#sha256"/>
        <DigestValue>QHaRmdoF8VsrgTvHk3Nbbl9WK2d9yQLtNCzragc5Tnc=</DigestValue>
      </Reference>
      <Reference URI="/xl/media/image3.emf?ContentType=image/x-emf">
        <DigestMethod Algorithm="http://www.w3.org/2001/04/xmlenc#sha256"/>
        <DigestValue>w7ufRtr0Nw9bdC56KH9BdlTU88emGjR6jSb+IYggDW0=</DigestValue>
      </Reference>
      <Reference URI="/xl/media/image4.emf?ContentType=image/x-emf">
        <DigestMethod Algorithm="http://www.w3.org/2001/04/xmlenc#sha256"/>
        <DigestValue>YQeApz4wnxX2STxsZejVdOeGXbkVYEEGsxrJ3Wjlj60=</DigestValue>
      </Reference>
      <Reference URI="/xl/media/image5.emf?ContentType=image/x-emf">
        <DigestMethod Algorithm="http://www.w3.org/2001/04/xmlenc#sha256"/>
        <DigestValue>cYcywxBYOBgwAk7/mEiPwebFOfQC+W4Ko9Dpsdtz+sU=</DigestValue>
      </Reference>
      <Reference URI="/xl/media/image6.emf?ContentType=image/x-emf">
        <DigestMethod Algorithm="http://www.w3.org/2001/04/xmlenc#sha256"/>
        <DigestValue>bgek0D1+0o2aDDzVZpG7hX83ZhS9Feb3oxXlPB++yCY=</DigestValue>
      </Reference>
      <Reference URI="/xl/persons/person.xml?ContentType=application/vnd.ms-excel.person+xml">
        <DigestMethod Algorithm="http://www.w3.org/2001/04/xmlenc#sha256"/>
        <DigestValue>mT4cvMRpE00UcW/kyJGarjFcFkqow4ert9nX5a6DrAU=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sLlVsMu/UmxdwdvPNZF0AY0+lC5fiUlO4f1F+aMCq5U=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sLlVsMu/UmxdwdvPNZF0AY0+lC5fiUlO4f1F+aMCq5U=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sLlVsMu/UmxdwdvPNZF0AY0+lC5fiUlO4f1F+aMCq5U=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us64TnVnxW6S3JGyKSPYkF8hRrmqXxu3UhET7UNI3oY=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3auKKYy+1zVh2/o2zFXt0gBsKnXg8b+IwT1iM49e1ek=</DigestValue>
      </Reference>
      <Reference URI="/xl/sharedStrings.xml?ContentType=application/vnd.openxmlformats-officedocument.spreadsheetml.sharedStrings+xml">
        <DigestMethod Algorithm="http://www.w3.org/2001/04/xmlenc#sha256"/>
        <DigestValue>n3B79flLsCCdMcnT5+xh6PwI1BZZgb9s+ZYJnch9WXI=</DigestValue>
      </Reference>
      <Reference URI="/xl/styles.xml?ContentType=application/vnd.openxmlformats-officedocument.spreadsheetml.styles+xml">
        <DigestMethod Algorithm="http://www.w3.org/2001/04/xmlenc#sha256"/>
        <DigestValue>O8Y0uXWjxiaDbNSD72uJSPsE1gq/1TTg4aGUoW+SBb8=</DigestValue>
      </Reference>
      <Reference URI="/xl/theme/theme1.xml?ContentType=application/vnd.openxmlformats-officedocument.theme+xml">
        <DigestMethod Algorithm="http://www.w3.org/2001/04/xmlenc#sha256"/>
        <DigestValue>HpkhkEH/NfxYYunqn8gDSSXwsogmnmNBn70U95mIPRU=</DigestValue>
      </Reference>
      <Reference URI="/xl/threadedComments/threadedComment1.xml?ContentType=application/vnd.ms-excel.threadedcomments+xml">
        <DigestMethod Algorithm="http://www.w3.org/2001/04/xmlenc#sha256"/>
        <DigestValue>iuvScDO1IT3GQaBtk2P42BElB/Jkd1mlgrUkfHAKnJM=</DigestValue>
      </Reference>
      <Reference URI="/xl/workbook.xml?ContentType=application/vnd.openxmlformats-officedocument.spreadsheetml.sheet.main+xml">
        <DigestMethod Algorithm="http://www.w3.org/2001/04/xmlenc#sha256"/>
        <DigestValue>5SWJ54wgkCYbOD7iXuvghF0waI42zh3Qjs9bWFuC5GQ=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oY0oKg4yB0FiSyDpS+lW7ZLMeZcI5wvg+y8nqaThVbI=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5xxQVHCeUDS0YkOsoE/l+Me7VZm2PiL6r34slOC8heg=</DigestValue>
      </Reference>
      <Reference URI="/xl/worksheets/_rels/sheet1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v6ZR+j1fFuNhPdOuKCFGVSq7SvzvtF1XjdATb4W++CQ=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943bOL1MQuB8yHAwkESok7ajOmtJvE915g9fLexODpc=</DigestValue>
      </Reference>
      <Reference URI="/xl/worksheets/_rels/sheet2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tsEfa6lYCY3sfMgHS1HHqkR/RaDlmm9sgfs3ZGQtm3g=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f/iHIj5EXWJqEOYUDE+hDDONcWEy7b8EEin33f9rUfg=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aAR6l/b3SiQsGMPtnMeHmzfsh0crtT1C5+UxP55whIA=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tXlKTrMd35w/VGEq0pAUKGzoA7lDDEGfooykNcJtZd4=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iWCU4DBPtwuredku8ZlsYqjq4AgU3pXVRB544N8Fhb0=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sheet1.xml?ContentType=application/vnd.openxmlformats-officedocument.spreadsheetml.worksheet+xml">
        <DigestMethod Algorithm="http://www.w3.org/2001/04/xmlenc#sha256"/>
        <DigestValue>k5tbO7GjPecTz48JJMGqNJYFXhzpQfSu8OECHMThbNc=</DigestValue>
      </Reference>
      <Reference URI="/xl/worksheets/sheet10.xml?ContentType=application/vnd.openxmlformats-officedocument.spreadsheetml.worksheet+xml">
        <DigestMethod Algorithm="http://www.w3.org/2001/04/xmlenc#sha256"/>
        <DigestValue>rI82nGNRZh0pIK4hHEPz/MhxMvO7wGXosrDZzXt9moU=</DigestValue>
      </Reference>
      <Reference URI="/xl/worksheets/sheet11.xml?ContentType=application/vnd.openxmlformats-officedocument.spreadsheetml.worksheet+xml">
        <DigestMethod Algorithm="http://www.w3.org/2001/04/xmlenc#sha256"/>
        <DigestValue>w3gut9ib4hbAh7Noc6KRpRaNbshFAITpoHDJnv4u63I=</DigestValue>
      </Reference>
      <Reference URI="/xl/worksheets/sheet12.xml?ContentType=application/vnd.openxmlformats-officedocument.spreadsheetml.worksheet+xml">
        <DigestMethod Algorithm="http://www.w3.org/2001/04/xmlenc#sha256"/>
        <DigestValue>i6LrxB2PcMUW7ZddTsY28LlcqK8nwhD1CR7ucHflWao=</DigestValue>
      </Reference>
      <Reference URI="/xl/worksheets/sheet13.xml?ContentType=application/vnd.openxmlformats-officedocument.spreadsheetml.worksheet+xml">
        <DigestMethod Algorithm="http://www.w3.org/2001/04/xmlenc#sha256"/>
        <DigestValue>0hU2TDFe1vBk6nZqmNQJyOKcTvsYDd2Y5kv5jYiD/zU=</DigestValue>
      </Reference>
      <Reference URI="/xl/worksheets/sheet14.xml?ContentType=application/vnd.openxmlformats-officedocument.spreadsheetml.worksheet+xml">
        <DigestMethod Algorithm="http://www.w3.org/2001/04/xmlenc#sha256"/>
        <DigestValue>kRsLLjpn9a9cJ0lul0XYClI/S437+by/sM45OiyCiUk=</DigestValue>
      </Reference>
      <Reference URI="/xl/worksheets/sheet15.xml?ContentType=application/vnd.openxmlformats-officedocument.spreadsheetml.worksheet+xml">
        <DigestMethod Algorithm="http://www.w3.org/2001/04/xmlenc#sha256"/>
        <DigestValue>KIzN06vxhUWW/I7kQwwhdrs+UT/X/pOPFAAqlbZtZWw=</DigestValue>
      </Reference>
      <Reference URI="/xl/worksheets/sheet16.xml?ContentType=application/vnd.openxmlformats-officedocument.spreadsheetml.worksheet+xml">
        <DigestMethod Algorithm="http://www.w3.org/2001/04/xmlenc#sha256"/>
        <DigestValue>eNzsOKBZw3UiRnTqut/svCHVAaLiOGIsE6bo4k7Y1uQ=</DigestValue>
      </Reference>
      <Reference URI="/xl/worksheets/sheet17.xml?ContentType=application/vnd.openxmlformats-officedocument.spreadsheetml.worksheet+xml">
        <DigestMethod Algorithm="http://www.w3.org/2001/04/xmlenc#sha256"/>
        <DigestValue>DvdjrCmYQizZS0QwzxAfOYddEP2Vrunvc+954mivpB4=</DigestValue>
      </Reference>
      <Reference URI="/xl/worksheets/sheet18.xml?ContentType=application/vnd.openxmlformats-officedocument.spreadsheetml.worksheet+xml">
        <DigestMethod Algorithm="http://www.w3.org/2001/04/xmlenc#sha256"/>
        <DigestValue>3fpgjbOqJlpw6OsqwZC5dMdEn0DdLMwnKHQFtfl0ohY=</DigestValue>
      </Reference>
      <Reference URI="/xl/worksheets/sheet19.xml?ContentType=application/vnd.openxmlformats-officedocument.spreadsheetml.worksheet+xml">
        <DigestMethod Algorithm="http://www.w3.org/2001/04/xmlenc#sha256"/>
        <DigestValue>TJkHMG5+Nog+c4duz9B4X5y4jzl7QqnPoEwH1utOemY=</DigestValue>
      </Reference>
      <Reference URI="/xl/worksheets/sheet2.xml?ContentType=application/vnd.openxmlformats-officedocument.spreadsheetml.worksheet+xml">
        <DigestMethod Algorithm="http://www.w3.org/2001/04/xmlenc#sha256"/>
        <DigestValue>JhIihcfHHvTSJPTm7snmgTOmSdAeluDdDY4SsggRDOg=</DigestValue>
      </Reference>
      <Reference URI="/xl/worksheets/sheet20.xml?ContentType=application/vnd.openxmlformats-officedocument.spreadsheetml.worksheet+xml">
        <DigestMethod Algorithm="http://www.w3.org/2001/04/xmlenc#sha256"/>
        <DigestValue>otolkSR9QJvOcn1Y2q8h3VqJptb9qZZeLItBnu8aBD0=</DigestValue>
      </Reference>
      <Reference URI="/xl/worksheets/sheet21.xml?ContentType=application/vnd.openxmlformats-officedocument.spreadsheetml.worksheet+xml">
        <DigestMethod Algorithm="http://www.w3.org/2001/04/xmlenc#sha256"/>
        <DigestValue>ne3BYpZwj6NrOFOTFHl+Ru9Mun/tse99PVAPUMZTtbk=</DigestValue>
      </Reference>
      <Reference URI="/xl/worksheets/sheet22.xml?ContentType=application/vnd.openxmlformats-officedocument.spreadsheetml.worksheet+xml">
        <DigestMethod Algorithm="http://www.w3.org/2001/04/xmlenc#sha256"/>
        <DigestValue>DlczG4v1N5Ya+ogZ7odSU40DcaySXYf3cOkEovH+BV8=</DigestValue>
      </Reference>
      <Reference URI="/xl/worksheets/sheet23.xml?ContentType=application/vnd.openxmlformats-officedocument.spreadsheetml.worksheet+xml">
        <DigestMethod Algorithm="http://www.w3.org/2001/04/xmlenc#sha256"/>
        <DigestValue>THguutVH5Ac3tkJKxVc0TZs7Qu27h/0AS0Pp5COjDV4=</DigestValue>
      </Reference>
      <Reference URI="/xl/worksheets/sheet24.xml?ContentType=application/vnd.openxmlformats-officedocument.spreadsheetml.worksheet+xml">
        <DigestMethod Algorithm="http://www.w3.org/2001/04/xmlenc#sha256"/>
        <DigestValue>Eryc6PDqUdb4Tgh8tPd9C71Gd2IsQL+oaYcU9zXVPFg=</DigestValue>
      </Reference>
      <Reference URI="/xl/worksheets/sheet25.xml?ContentType=application/vnd.openxmlformats-officedocument.spreadsheetml.worksheet+xml">
        <DigestMethod Algorithm="http://www.w3.org/2001/04/xmlenc#sha256"/>
        <DigestValue>LUVqYQjBFJqsef3qypLJXns+RGEv5jSItCr/4+eFpgA=</DigestValue>
      </Reference>
      <Reference URI="/xl/worksheets/sheet26.xml?ContentType=application/vnd.openxmlformats-officedocument.spreadsheetml.worksheet+xml">
        <DigestMethod Algorithm="http://www.w3.org/2001/04/xmlenc#sha256"/>
        <DigestValue>5iII3ZXpfZjbB+BSiNlDTh4R5aftGIjBgmh+Fc23kbA=</DigestValue>
      </Reference>
      <Reference URI="/xl/worksheets/sheet27.xml?ContentType=application/vnd.openxmlformats-officedocument.spreadsheetml.worksheet+xml">
        <DigestMethod Algorithm="http://www.w3.org/2001/04/xmlenc#sha256"/>
        <DigestValue>TDSORA+LTZIKbrBaP/Lazip2Yx2XPvLmlMxXIN6TDFo=</DigestValue>
      </Reference>
      <Reference URI="/xl/worksheets/sheet3.xml?ContentType=application/vnd.openxmlformats-officedocument.spreadsheetml.worksheet+xml">
        <DigestMethod Algorithm="http://www.w3.org/2001/04/xmlenc#sha256"/>
        <DigestValue>R30qxo3FQk/ECmbc50DyclwzHXyMQ90tlBqBT+kVX/E=</DigestValue>
      </Reference>
      <Reference URI="/xl/worksheets/sheet4.xml?ContentType=application/vnd.openxmlformats-officedocument.spreadsheetml.worksheet+xml">
        <DigestMethod Algorithm="http://www.w3.org/2001/04/xmlenc#sha256"/>
        <DigestValue>u1VetUB4CpWUdbpe5SAV5Aq8zl74vYL32Fi8KfBl+7I=</DigestValue>
      </Reference>
      <Reference URI="/xl/worksheets/sheet5.xml?ContentType=application/vnd.openxmlformats-officedocument.spreadsheetml.worksheet+xml">
        <DigestMethod Algorithm="http://www.w3.org/2001/04/xmlenc#sha256"/>
        <DigestValue>p3eEDU1ZhNt+UUq+zwMYo3SoT4hf3TgEkbgU6W+HoF0=</DigestValue>
      </Reference>
      <Reference URI="/xl/worksheets/sheet6.xml?ContentType=application/vnd.openxmlformats-officedocument.spreadsheetml.worksheet+xml">
        <DigestMethod Algorithm="http://www.w3.org/2001/04/xmlenc#sha256"/>
        <DigestValue>AILq9i8jowp5ab2I39SK0klYPQG11q/99/QLXHUiqKA=</DigestValue>
      </Reference>
      <Reference URI="/xl/worksheets/sheet7.xml?ContentType=application/vnd.openxmlformats-officedocument.spreadsheetml.worksheet+xml">
        <DigestMethod Algorithm="http://www.w3.org/2001/04/xmlenc#sha256"/>
        <DigestValue>p4so0I8swGAJcpVL91UPv2rd4ulh5I1Bsl7nWOxjLxc=</DigestValue>
      </Reference>
      <Reference URI="/xl/worksheets/sheet8.xml?ContentType=application/vnd.openxmlformats-officedocument.spreadsheetml.worksheet+xml">
        <DigestMethod Algorithm="http://www.w3.org/2001/04/xmlenc#sha256"/>
        <DigestValue>rk828oQBrz31yl/52RXhhHhraFjjB0le1shs/HfN2nw=</DigestValue>
      </Reference>
      <Reference URI="/xl/worksheets/sheet9.xml?ContentType=application/vnd.openxmlformats-officedocument.spreadsheetml.worksheet+xml">
        <DigestMethod Algorithm="http://www.w3.org/2001/04/xmlenc#sha256"/>
        <DigestValue>FgN1ZCdBnWl3P00T6CtTJSH2qJpHl+ACA8QLIu/JkUo=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2022-03-31T21:00:50Z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{43B7B0FF-C4AA-4D4F-8F33-F8B60C36759F}</SetupID>
          <SignatureText/>
          <SignatureImage>AQAAAGwAAACCAAAAMgAAAIQAAAA0AAAAygwAAOkEAAD9DAAAGwUAACBFTUYAAAEAQAIAABwAAAACAAAAAAAAAAAAAAAAAAAAVgUAAAADAABYAQAAwQAAAAAAAAAAAAAAAAAAAMA/BQDo8QIAIQAAAAgAAAAMAAAAEAAAAAAAAAAAAAAACgAAABAAAAAAAAAAAAAAAHMAAAAMAAAAAAAAACEAAAAIAAAAYgAAAAwAAAABAAAAJAAAACQAAAAAAIA9AAAAAAAAAAAAAIA9AAAAAAAAAAACAAAAJwAAABgAAAABAAAAAAAAAAAAAAAAAAAAJQAAAAwAAAABAAAAEwAAAAwAAAABAAAAOwAAAAgAAABVAAAAUAAAAAAAAAAAAAAA//////////8NAAAAOwgwAzsINgM2CDsDMAg7AysIOwMmCDYDJggwAyYIKwMrCCYDMAgmAzYIJgM7CCsDOwgwAzwAAAAIAAAAPgAAABgAAACCAAAAMgAAAIQAAAA0AAAAEwAAAAwAAAABAAAAJQAAAAwAAAAAAACAJAAAACQAAAAAAIBBAAAAAAAAAAAAAIBBAAAAAAAAAAACAAAAcwAAAAwAAAAAAAAAIgAAAAwAAAD/////IgAAAAwAAAD/////IQAAAAgAAAAMAAAAEAAAAAAAAAAAAAAACgAAABAAAAAAAAAAAAAAAHMAAAAMAAAAAAAAAHMAAAAMAAAAAAAAACIAAAAMAAAA/////w4AAAAUAAAAAAAAABAAAAAUAAAA</SignatureImage>
          <SignatureComments/>
          <WindowsVersion>10.0</WindowsVersion>
          <OfficeVersion>16.0.14931/23</OfficeVersion>
          <ApplicationVersion>16.0.14931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2022-03-31T21:00:50Z</xd:SigningTime>
          <xd:SigningCertificate>
            <xd:Cert>
              <xd:CertDigest>
                <DigestMethod Algorithm="http://www.w3.org/2001/04/xmlenc#sha256"/>
                <DigestValue>DRvAoMsQ+LFnYcbHRbnBZ07EGF0uWjkBSwBzXDh8sTk=</DigestValue>
              </xd:CertDigest>
              <xd:IssuerSerial>
                <X509IssuerName>CN=CA-CODE100 S.A., C=PY, O=CODE100 S.A., SERIALNUMBER=RUC 80080610-7</X509IssuerName>
                <X509SerialNumber>2051668791170863568905513412015032973198929720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+/vPMXXX8pPD+U3dIHr9BGoDy6M7UrZlXfexAGDzVgaTKlzJgZbkYFOYOKrN2fh1UnTPnStJsIjHywqpPqrW0y5rRm3preND4LMJhjmB0YSIp6LT8Nd5FvOtn/G2eBMZD1vFGooZ8p135TkWSGhTfNwssEYaLxWxFSnC8ntX+rfzBh0v9bx/iS2oRpvqLqTyOXvtgaTmUcGOMmzwRUnuQqRaHe7EQJMtYSnFKB8QZbxhnMSmhc3wxAcrO+mOruL/FO153UvU6uEJUP4uxjggxxyxcIWwQX40/TMWauVhG68YjIUZJBXJMSbO9AewBmKnWSWkZqD2ZTwg6fPew0cBOSsk2AvlA6w++ID+31F8uSm6OOxG/u9q3a7kHdfsH1N+tQBBdhuUr8+IcwNIgy4kkVQsNyF9jxwPimQHUXWTHnMxug0zb/+UyPX5U24dzq1FrMHneKi+m7fZYjPO3eN1FB/0ZhTqphfEM8QT8XHaPSxY+U8raBZnWqjZhCT5Xx02cmlHYZ/O4w7us9KKaMfLrMxioE8CdJsyTkN1K6z/Bd31FVPSfKJZBZ+4iAj6Wfa4sRci8KhB9tS9Tp4AeSY/yaf6OSh1FZSgaJ8UpCCJjX8BIlToDHyASJxtaR7AItaeD5p4XAgMBAAGjggJDMIICPzASBgNVHRMBAf8ECDAGAQH/AgEAMA4GA1UdDwEB/wQEAwIBBjAdBgNVHQ4EFgQUJ/baOwt/k/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+cWd8hBoX8ItgqJmxk4PwUT1802eP/ftLurBdCbAQv0lL81sDN00qtSo8LuqKv7ShZ5yYmrF6mEYJJYZ6AmCA5ji0nQ204rP7GKn3aA2wRy9DQ0WcAHB5YXVj4ihPMPWRf1y+zdDVEAJl2w2lmaBWPpg2Q/fIssSosmQozlHgb7HuVTLluHfZLdGiwq/pIk89qaoTpZs8s/ni2jMFvTx/3DHnY3Dz6s5kRDw2whrIjoV6xMDLJe3bm+rXKi2pGddUsqNrb6lCTUwN6bC0xIhwjRRxrBO9CMnj/8YT1GmR9kHKgP08tcyDSWk+woSoflKL/mlOkZf5o8TLTtSDeA87MMT0n18CWxzSLpkF97WXmJ8JGqTFDk1efqogYP6oanP9QvVUNGyEJw6DmGHEW3c29XaL1j/F4DTRCGEH2anQtpL6nV0l+mJ/hsDzPpPt92VilM4GdPZvk10JQ/yzj4+uNB9wozKLy427qbe6se/VaHa3iyutnxRP9sPEqHWfP/fm5u/e0PC9/JsjE89zti8rxEUK3hES0cSaLsCXpPKXPViaZI+1FeCtG9q2Deesy9diKtRnVZ1/ozb1rdfsug6BLWG4AsBnG3zduXA==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  <Object Id="idValidSigLnImg">AQAAAGwAAAAAAAAAAAAAACABAAB/AAAAAAAAAAAAAABuHAAAkQwAACBFTUYAAAEABB4AANMAAAAGAAAAAAAAAAAAAAAAAAAAVgUAAAADAABYAQAAwQAAAAAAAAAAAAAAAAAAAMA/BQDo8QIACgAAABAAAAAAAAAAAAAAAEsAAAAQAAAAAAAAAAUAAAAeAAAAGAAAAAAAAAAAAAAAIQEAAIAAAAAnAAAAGAAAAAEAAAAAAAAAAAAAAAAAAAAlAAAADAAAAAEAAABMAAAAZAAAAAAAAAAAAAAAIAEAAH8AAAAAAAAAAAAAACE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AgAQAAfwAAAAAAAAAAAAAAIQEAAIAAAAAhAPAAAAAAAAAAAAAAAIA/AAAAAAAAAAAAAIA/AAAAAAAAAAAAAAAAAAAAAAAAAAAAAAAAAAAAAAAAAAAlAAAADAAAAAAAAIAoAAAADAAAAAEAAAAnAAAAGAAAAAEAAAAAAAAA8PDwAAAAAAAlAAAADAAAAAEAAABMAAAAZAAAAAAAAAAAAAAAIAEAAH8AAAAAAAAAAAAAACEBAACAAAAAIQDwAAAAAAAAAAAAAACAPwAAAAAAAAAAAACAPwAAAAAAAAAAAAAAAAAAAAAAAAAAAAAAAAAAAAAAAAAAJQAAAAwAAAAAAACAKAAAAAwAAAABAAAAJwAAABgAAAABAAAAAAAAAPDw8AAAAAAAJQAAAAwAAAABAAAATAAAAGQAAAAAAAAAAAAAACABAAB/AAAAAAAAAAAAAAAhAQAAgAAAACEA8AAAAAAAAAAAAAAAgD8AAAAAAAAAAAAAgD8AAAAAAAAAAAAAAAAAAAAAAAAAAAAAAAAAAAAAAAAAACUAAAAMAAAAAAAAgCgAAAAMAAAAAQAAACcAAAAYAAAAAQAAAAAAAADw8PAAAAAAACUAAAAMAAAAAQAAAEwAAABkAAAAAAAAAAAAAAAgAQAAfwAAAAAAAAAAAAAAIQEAAIAAAAAhAPAAAAAAAAAAAAAAAIA/AAAAAAAAAAAAAIA/AAAAAAAAAAAAAAAAAAAAAAAAAAAAAAAAAAAAAAAAAAAlAAAADAAAAAAAAIAoAAAADAAAAAEAAAAnAAAAGAAAAAEAAAAAAAAA////AAAAAAAlAAAADAAAAAEAAABMAAAAZAAAAAAAAAAAAAAAIAEAAH8AAAAAAAAAAAAAACEBAACAAAAAIQDwAAAAAAAAAAAAAACAPwAAAAAAAAAAAACAPwAAAAAAAAAAAAAAAAAAAAAAAAAAAAAAAAAAAAAAAAAAJQAAAAwAAAAAAACAKAAAAAwAAAABAAAAJwAAABgAAAABAAAAAAAAAP///wAAAAAAJQAAAAwAAAABAAAATAAAAGQAAAAAAAAAAAAAACABAAB/AAAAAAAAAAAAAAAh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MAAAAEAAAA9gAAABAAAADDAAAABAAAADQAAAANAAAAIQDwAAAAAAAAAAAAAACAPwAAAAAAAAAAAACAPwAAAAAAAAAAAAAAAAAAAAAAAAAAAAAAAAAAAAAAAAAAJQAAAAwAAAAAAACAKAAAAAwAAAABAAAAUgAAAHABAAABAAAA9f///wAAAAAAAAAAAAAAAJABAAAAAAABAAAAAHMAZQBnAG8AZQAgAHUAaQAAAAAAAAAAAAAAAAAAAAAAAAAAAAAAAAAAAAAAAAAAAAAAAAAAAAAAAAAAAAAAAAAAAAAAACAAAAAAAAAA0Lyb+38AAADQvJv7fwAAVDagm/t/AAAAAKYM/H8AAEFpEpv7fwAAMBamDPx/AABUNqCb+38AAMgWAAAAAAAAQAAAwPt/AAAAAKYM/H8AABFsEpv7fwAABAAAAAAAAAAwFqYM/H8AAPCzb7+wAAAAVDagmwAAAABIAAAAAAAAAFQ2oJv7fwAAqNO8m/t/AACAOqCb+38AAAEAAAAAAAAA/l+gm/t/AAAAAKYM/H8AAAAAAAAAAAAAAAAAAAAAAAAAAAAAAAAAAGBdIYxAAgAAW6YaC/x/AADQtG+/sAAAAGm1b7+wAAAAAAAAAAAAAAAAAAAAZHYACAAAAAAlAAAADAAAAAEAAAAYAAAADAAAAAAAAAASAAAADAAAAAEAAAAeAAAAGAAAAMMAAAAEAAAA9wAAABEAAAAlAAAADAAAAAEAAABUAAAAhAAAAMQAAAAEAAAA9QAAABAAAAABAAAA0XbJQasKyUHEAAAABAAAAAkAAABMAAAAAAAAAAAAAAAAAAAA//////////9gAAAAMwAxAC8AMwAvADIAMAAyADIAAAAGAAAABgAAAAQAAAAGAAAABAAAAAYAAAAGAAAABgAAAAYAAABLAAAAQAAAADAAAAAFAAAAIAAAAAEAAAABAAAAEAAAAAAAAAAAAAAAIQEAAIAAAAAAAAAAAAAAACEBAACAAAAAUgAAAHABAAACAAAAEAAAAAcAAAAAAAAAAAAAALwCAAAAAAAAAQICIlMAeQBzAHQAZQBtAAAAAAAAAAAAAAAAAAAAAAAAAAAAAAAAAAAAAAAAAAAAAAAAAAAAAAAAAAAAAAAAAAAAAAAAAAAAoPTkiUACAAAAAAAAAAAAAAEAAACByAAAiK49C/x/AAAAAAAAAAAAAIA/pgz8fwAACQAAAAEAAAAJAAAAAAAAAAAAAAAAAAAAAAAAAAAAAABXqbENPXwAAGBdIYxAAgAABAAAAAAAAACgCj2ZQAIAAGBdIYxAAgAAcBNuvwAAAAAAAAAAAAAAAAcAAAAAAAAAAAAAAAAAAACsEm6/sAAAAOkSbr+wAAAAYbcWC/x/AABpAGEAbAAAAAAAAAAAAAAAAAAAAAAAAAAAAAAAAAAAAGBdIYxAAgAAW6YaC/x/AABQEm6/sAAAAOkSbr+wAAAAMJlOmUACAAAAAAAA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AAAAOKQAIAAAAAAABAAgAAKAAAAAAAAACIrj0L/H8AAAAAAAAAAAAAIFN7pvt/AAD/////AgAAAMBMT5lAAgAAAAAAAAAAAAAAAAAAAAAAANepsQ09fAAAAAAAAAAAAAAAAAAA+38AAOD///8AAAAAYF0hjEACAAAIE26/AAAAAAAAAAAAAAAABgAAAAAAAAAAAAAAAAAAACwSbr+wAAAAaRJuv7AAAABhtxYL/H8AAABLT5lAAgAAsERLmwAAAACYkoim+38AAABLT5lAAgAAYF0hjEACAABbphoL/H8AANARbr+wAAAAaRJuv7AAAAAg1k6ZQAIAAAAAAABkdgAIAAAAACUAAAAMAAAAAwAAABgAAAAMAAAAAAAAABIAAAAMAAAAAQAAABYAAAAMAAAACAAAAFQAAABUAAAACgAAACcAAAAeAAAASgAAAAEAAADRdslBqwrJ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EAAAAIAAAAYgAAAAwAAAABAAAASwAAABAAAAAAAAAABQAAACEAAAAIAAAAHgAAABgAAAAAAAAAAAAAACEBAACAAAAAHAAAAAgAAAAhAAAACAAAACEAAAAIAAAAcwAAAAwAAAAAAAAAHAAAAAgAAAAlAAAADAAAAAAAAIAlAAAADAAAAAcAAIAlAAAADAAAAA4AAIAZAAAADAAAAP///wAYAAAADAAAAAAAAAASAAAADAAAAAIAAAATAAAADAAAAAEAAAAUAAAADAAAAA0AAAAVAAAADAAAAAEAAAAWAAAADAAAAAAAAAANAAAAEAAAAAAAAAAAAAAAOgAAAAwAAAAKAAAAGwAAABAAAAAAAAAAAAAAACMAAAAgAAAAdba1QQAAAAAAAAAAVPW4QU8ANsUUbo3EJAAAACQAAAB1trVBAAAAAAAAAABU9bhBTwA2xRRujcQEAAAAcwAAAAwAAAAAAAAADQAAABAAAAApAAAAGQAAAFIAAABwAQAABAAAABAAAAAHAAAAAAAAAAAAAAC8AgAAAAAAAAcCAiJTAHkAcwB0AGUAbQAAAAAAAAAAAAAAAAAAAAAAAAAAAAAAAAAAAAAAAAAAAAAAAAAAAAAAAAAAAAAAAAAAAAAAAAAAAOhjgZ9IAgAAIAMAAAAAAADIY4GfSAIAAAAAAAAAAAAAAAAAAAAAAAAFAAAAAAAAAMAzS5hAAgAA/dr5Cvx/AABvGgT//////3BCAAAhBAEAAAtOn0ACAAAAAAAAAAAAALQAigUAAAAAjkX/Cvx/AAANAAAAAAAAAAAAS5gAAAAAAAAAgAAAAABNoS7++38AAG8aIQQAAAAA/////wAAAAAggm+/sAAAAAWgLv77fwAAgChLmEACAABwgm+/AAAAAMBKS5hAAgAAPaIu/vt/AAAAAAAAAAAAAFumGgv8fwAAEIJvv7AAAABkAAAAAAAAACjY/Z9IAgAAAAAAAGR2AAgAAAAAJQAAAAwAAAAEAAAARgAAACgAAAAcAAAAR0RJQwIAAACCAAAAMgAAAIQAAAA0AAAAAAAAACEAAAAIAAAAYgAAAAwAAAABAAAAJAAAACQAAAAAAIA9AAAAAAAAAAAAAIA9AAAAAAAAAAACAAAAJwAAABgAAAAFAAAAAAAAAAAAAAAAAAAAJQAAAAwAAAAFAAAAEwAAAAwAAAABAAAAOwAAAAgAAABVAAAAUAAAAAAAAAAAAAAA//////////8NAAAAOwgwAzsINgM2CDsDMAg7AysIOwMmCDYDJggwAyYIKwMrCCYDMAgmAzYIJgM7CCsDOwgwAzwAAAAIAAAAPgAAABgAAAAxAAAAIQAAAFAAAABAAAAAEwAAAAwAAAABAAAAJQAAAAwAAAAAAACAJAAAACQAAAAAAIBBAAAAAAAAAAAAAIBBAAAAAAAAAAACAAAARgAAABQAAAAIAAAAR0RJQwMAAAAiAAAADAAAAP////8iAAAADAAAAP////8lAAAADAAAAA0AAIAoAAAADAAAAAQAAAAiAAAADAAAAP////8iAAAADAAAAP7///8nAAAAGAAAAAQAAAAAAAAA////AAAAAAAlAAAADAAAAAQAAABMAAAAZAAAAAAAAABQAAAAIAEAAHwAAAAAAAAAUAAAACEBAAAtAAAAIQDwAAAAAAAAAAAAAACAPwAAAAAAAAAAAACAPwAAAAAAAAAAAAAAAAAAAAAAAAAAAAAAAAAAAAAAAAAAJQAAAAwAAAAAAACAKAAAAAwAAAAEAAAAJwAAABgAAAAEAAAAAAAAAP///wAAAAAAJQAAAAwAAAAEAAAATAAAAGQAAAAJAAAAUAAAAP8AAABcAAAACQAAAFAAAAD3AAAADQAAACEA8AAAAAAAAAAAAAAAgD8AAAAAAAAAAAAAgD8AAAAAAAAAAAAAAAAAAAAAAAAAAAAAAAAAAAAAAAAAACUAAAAMAAAAAAAAgCgAAAAMAAAABAAAACUAAAAMAAAAAQAAABgAAAAMAAAAAAAAABIAAAAMAAAAAQAAAB4AAAAYAAAACQAAAFAAAAAAAQAAXQAAACUAAAAMAAAAAQAAAFQAAADkAAAACgAAAFAAAACTAAAAXAAAAAEAAADRdslBqwrJQQoAAABQAAAAGQAAAEwAAAAAAAAAAAAAAAAAAAD//////////4AAAABIAFAAIABBAHUAZABpAHQAbwByAGUAcwAgAHkAIABDAG8AbgB0AGEAZABvAHIAZQBzAAAACAAAAAYAAAADAAAABwAAAAcAAAAHAAAAAwAAAAQAAAAHAAAABAAAAAYAAAAFAAAAAwAAAAUAAAADAAAABwAAAAcAAAAHAAAABAAAAAYAAAAHAAAABwAAAAQAAAAGAAAABQAAAEsAAABAAAAAMAAAAAUAAAAgAAAAAQAAAAEAAAAQAAAAAAAAAAAAAAAhAQAAgAAAAAAAAAAAAAAAIQEAAIAAAAAlAAAADAAAAAIAAAAnAAAAGAAAAAQAAAAAAAAA////AAAAAAAlAAAADAAAAAQAAABMAAAAZAAAAAkAAABgAAAA/wAAAGwAAAAJAAAAYAAAAPcAAAANAAAAIQDwAAAAAAAAAAAAAACAPwAAAAAAAAAAAACAPwAAAAAAAAAAAAAAAAAAAAAAAAAAAAAAAAAAAAAAAAAAJQAAAAwAAAAAAACAKAAAAAwAAAAEAAAAJQAAAAwAAAABAAAAGAAAAAwAAAAAAAAAEgAAAAwAAAABAAAAHgAAABgAAAAJAAAAYAAAAAABAABtAAAAJQAAAAwAAAABAAAAVAAAAKgAAAAKAAAAYAAAAFoAAABsAAAAAQAAANF2yUGrCslBCgAAAGAAAAAPAAAATAAAAAAAAAAAAAAAAAAAAP//////////bAAAAEEAdQBkAGkAdABvAHIAIABFAHgAdABlAHIAbgBvAAAABwAAAAcAAAAHAAAAAwAAAAQAAAAHAAAABAAAAAMAAAAGAAAABQAAAAQAAAAGAAAABAAAAAcAAAAHAAAASwAAAEAAAAAwAAAABQAAACAAAAABAAAAAQAAABAAAAAAAAAAAAAAACEBAACAAAAAAAAAAAAAAAAhAQAAgAAAACUAAAAMAAAAAgAAACcAAAAYAAAABAAAAAAAAAD///8AAAAAACUAAAAMAAAABAAAAEwAAABkAAAACQAAAHAAAAAXAQAAfAAAAAkAAABwAAAADwEAAA0AAAAhAPAAAAAAAAAAAAAAAIA/AAAAAAAAAAAAAIA/AAAAAAAAAAAAAAAAAAAAAAAAAAAAAAAAAAAAAAAAAAAlAAAADAAAAAAAAIAoAAAADAAAAAQAAAAlAAAADAAAAAEAAAAYAAAADAAAAAAAAAASAAAADAAAAAEAAAAWAAAADAAAAAAAAABUAAAAXAEAAAoAAABwAAAAFgEAAHwAAAABAAAA0XbJQasKyUEKAAAAcAAAAC0AAABMAAAABAAAAAkAAABwAAAAGAEAAH0AAACoAAAARgBpAHIAbQBhAGQAbwAgAHAAbwByADoAIABGAEEAQgBJAE8AIABNAEEAUgBDAEUATABPACAAUABFAFMAUwBPAEwAQQBOAEkAIABSAEkAUQBVAEUATABNAEUAAAAGAAAAAwAAAAQAAAAJAAAABgAAAAcAAAAHAAAAAwAAAAcAAAAHAAAABAAAAAMAAAADAAAABgAAAAcAAAAGAAAAAwAAAAkAAAADAAAACgAAAAcAAAAHAAAABwAAAAYAAAAFAAAACQAAAAMAAAAGAAAABgAAAAYAAAAGAAAACQAAAAUAAAAHAAAACAAAAAMAAAADAAAABwAAAAMAAAAIAAAACAAAAAYAAAAFAAAACgAAAAYAAAAWAAAADAAAAAAAAAAlAAAADAAAAAIAAAAOAAAAFAAAAAAAAAAQAAAAFAAAAA==</Object>
  <Object Id="idInvalidSigLnImg">AQAAAGwAAAAAAAAAAAAAACABAAB/AAAAAAAAAAAAAABuHAAAkQwAACBFTUYAAAEAhCIAANoAAAAGAAAAAAAAAAAAAAAAAAAAVgUAAAADAABYAQAAwQAAAAAAAAAAAAAAAAAAAMA/BQDo8QIACgAAABAAAAAAAAAAAAAAAEsAAAAQAAAAAAAAAAUAAAAeAAAAGAAAAAAAAAAAAAAAIQEAAIAAAAAnAAAAGAAAAAEAAAAAAAAAAAAAAAAAAAAlAAAADAAAAAEAAABMAAAAZAAAAAAAAAAAAAAAIAEAAH8AAAAAAAAAAAAAACE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AgAQAAfwAAAAAAAAAAAAAAIQEAAIAAAAAhAPAAAAAAAAAAAAAAAIA/AAAAAAAAAAAAAIA/AAAAAAAAAAAAAAAAAAAAAAAAAAAAAAAAAAAAAAAAAAAlAAAADAAAAAAAAIAoAAAADAAAAAEAAAAnAAAAGAAAAAEAAAAAAAAA8PDwAAAAAAAlAAAADAAAAAEAAABMAAAAZAAAAAAAAAAAAAAAIAEAAH8AAAAAAAAAAAAAACEBAACAAAAAIQDwAAAAAAAAAAAAAACAPwAAAAAAAAAAAACAPwAAAAAAAAAAAAAAAAAAAAAAAAAAAAAAAAAAAAAAAAAAJQAAAAwAAAAAAACAKAAAAAwAAAABAAAAJwAAABgAAAABAAAAAAAAAPDw8AAAAAAAJQAAAAwAAAABAAAATAAAAGQAAAAAAAAAAAAAACABAAB/AAAAAAAAAAAAAAAhAQAAgAAAACEA8AAAAAAAAAAAAAAAgD8AAAAAAAAAAAAAgD8AAAAAAAAAAAAAAAAAAAAAAAAAAAAAAAAAAAAAAAAAACUAAAAMAAAAAAAAgCgAAAAMAAAAAQAAACcAAAAYAAAAAQAAAAAAAADw8PAAAAAAACUAAAAMAAAAAQAAAEwAAABkAAAAAAAAAAAAAAAgAQAAfwAAAAAAAAAAAAAAIQEAAIAAAAAhAPAAAAAAAAAAAAAAAIA/AAAAAAAAAAAAAIA/AAAAAAAAAAAAAAAAAAAAAAAAAAAAAAAAAAAAAAAAAAAlAAAADAAAAAAAAIAoAAAADAAAAAEAAAAnAAAAGAAAAAEAAAAAAAAA////AAAAAAAlAAAADAAAAAEAAABMAAAAZAAAAAAAAAAAAAAAIAEAAH8AAAAAAAAAAAAAACEBAACAAAAAIQDwAAAAAAAAAAAAAACAPwAAAAAAAAAAAACAPwAAAAAAAAAAAAAAAAAAAAAAAAAAAAAAAAAAAAAAAAAAJQAAAAwAAAAAAACAKAAAAAwAAAABAAAAJwAAABgAAAABAAAAAAAAAP///wAAAAAAJQAAAAwAAAABAAAATAAAAGQAAAAAAAAAAAAAACABAAB/AAAAAAAAAAAAAAAh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FQAAAAwAAAADAAAAcgAAALADAAAKAAAAAwAAABcAAAAQAAAACgAAAAMAAAAOAAAADgAAAAAA/wEAAAAAAAAAAAAAgD8AAAAAAAAAAAAAgD8AAAAAAAAAAP///wAAAAAAbAAAADQAAACgAAAAEAMAAA4AAAAOAAAAKAAAAA4AAAAOAAAAAQAgAAMAAAAQAwAAAAAAAAAAAAAAAAAAAAAAAAAA/wAA/wAA/wAAAAAAAAAAAAAAAAAAAB4fH4oYGRluAAAAAAAAAAAODzk9NTfW5gAAAAAAAAAAAAAAAAAAAAA7Pe3/AAAAAAAAAAAAAAAAOjs7pjg6Ov84Ojr/CwsLMQAAAAAODzk9NTfW5gAAAAAAAAAAOz3t/wAAAAAAAAAAAAAAAAAAAAA6Ozumpqen//r6+v9OUFD/kZKS/wAAAAAODzk9NTfW5js97f8AAAAAAAAAAAAAAAAAAAAAAAAAADo7O6amp6f/+vr6//r6+v/6+vr/rKysrwAAAAA7Pe3/NTfW5gAAAAAAAAAAAAAAAAAAAAAAAAAAOjs7pqanp//6+vr/+vr6/zw8PD0AAAAAOz3t/wAAAAAODzk9NTfW5gAAAAAAAAAAAAAAAAAAAAA6Ozumpqen//r6+v88PDw9AAAAADs97f8AAAAAAAAAAAAAAAAODzk9NTfW5gAAAAAAAAAAAAAAADo7O6aRkpL/ODo6/zg6Ov8SEhJRAAAAAAAAAAAAAAAAAAAAAAAAAAAAAAAAAAAAAAAAAAAAAAAAOjs7pk5QUP/6+vr/+vr6/6+vr/E7Ozt7SUtLzAAAAAAAAAAAAAAAAAAAAAAAAAAAAAAAAAAAAABFR0f2+vr6//r6+v/6+vr/+vr6//r6+v9ISkr4CwsLMQAAAAAAAAAAAAAAAAAAAAAAAAAAGBkZboiJifb6+vr/+vr6//r6+v/6+vr/+vr6/6anp/8eHx+KAAAAAAAAAAAAAAAAAAAAAAAAAAAYGRluiImJ9vr6+v/6+vr/+vr6//r6+v/6+vr/pqen/x4fH4oAAAAAAAAAAAAAAAAAAAAAAAAAAAsLCzFISkr4+vr6//r6+v/6+vr/+vr6//r6+v9dXl72EhISUQAAAAAAAAAAAAAAAAAAAAAAAAAAAAAAAB4fH4pmZ2f/+vr6//r6+v/6+vr/e319/zk7O7sAAAAAAAAAAAAAAAAAAAAAAAAAAAAAAAAAAAAAAAAAABgZGW44Ojr/ODo6/zg6Ov8eHx+KAAAAAAAAAAAAAAAAAAAAAAAAAAAnAAAAGAAAAAEAAAAAAAAA////AAAAAAAlAAAADAAAAAEAAABMAAAAZAAAACIAAAAEAAAAcQAAABAAAAAiAAAABAAAAFAAAAANAAAAIQDwAAAAAAAAAAAAAACAPwAAAAAAAAAAAACAPwAAAAAAAAAAAAAAAAAAAAAAAAAAAAAAAAAAAAAAAAAAJQAAAAwAAAAAAACAKAAAAAwAAAABAAAAUgAAAHABAAABAAAA9f///wAAAAAAAAAAAAAAAJABAAAAAAABAAAAAHMAZQBnAG8AZQAgAHUAaQAAAAAAAAAAAAAAAAAAAAAAAAAAAAAAAAAAAAAAAAAAAAAAAAAAAAAAAAAAAAAAAAAAAAAAACAAAAAAAAAA0Lyb+38AAADQvJv7fwAAVDagm/t/AAAAAKYM/H8AAEFpEpv7fwAAMBamDPx/AABUNqCb+38AAMgWAAAAAAAAQAAAwPt/AAAAAKYM/H8AABFsEpv7fwAABAAAAAAAAAAwFqYM/H8AAPCzb7+wAAAAVDagmwAAAABIAAAAAAAAAFQ2oJv7fwAAqNO8m/t/AACAOqCb+38AAAEAAAAAAAAA/l+gm/t/AAAAAKYM/H8AAAAAAAAAAAAAAAAAAAAAAAAAAAAAAAAAAGBdIYxAAgAAW6YaC/x/AADQtG+/sAAAAGm1b7+wAAAAAAAAAAAAAAAAAAAAZHYACAAAAAAlAAAADAAAAAEAAAAYAAAADAAAAP8AAAASAAAADAAAAAEAAAAeAAAAGAAAACIAAAAEAAAAcgAAABEAAAAlAAAADAAAAAEAAABUAAAAqAAAACMAAAAEAAAAcAAAABAAAAABAAAA0XbJQasKyUEjAAAABAAAAA8AAABMAAAAAAAAAAAAAAAAAAAA//////////9sAAAARgBpAHIAbQBhACAAbgBvACAAdgDhAGwAaQBkAGEAAAAGAAAAAwAAAAQAAAAJAAAABgAAAAMAAAAHAAAABwAAAAMAAAAFAAAABgAAAAMAAAADAAAABwAAAAYAAABLAAAAQAAAADAAAAAFAAAAIAAAAAEAAAABAAAAEAAAAAAAAAAAAAAAIQEAAIAAAAAAAAAAAAAAACEBAACAAAAAUgAAAHABAAACAAAAEAAAAAcAAAAAAAAAAAAAALwCAAAAAAAAAQICIlMAeQBzAHQAZQBtAAAAAAAAAAAAAAAAAAAAAAAAAAAAAAAAAAAAAAAAAAAAAAAAAAAAAAAAAAAAAAAAAAAAAAAAAAAAoPTkiUACAAAAAAAAAAAAAAEAAACByAAAiK49C/x/AAAAAAAAAAAAAIA/pgz8fwAACQAAAAEAAAAJAAAAAAAAAAAAAAAAAAAAAAAAAAAAAABXqbENPXwAAGBdIYxAAgAABAAAAAAAAACgCj2ZQAIAAGBdIYxAAgAAcBNuvwAAAAAAAAAAAAAAAAcAAAAAAAAAAAAAAAAAAACsEm6/sAAAAOkSbr+wAAAAYbcWC/x/AABpAGEAbAAAAAAAAAAAAAAAAAAAAAAAAAAAAAAAAAAAAGBdIYxAAgAAW6YaC/x/AABQEm6/sAAAAOkSbr+wAAAAMJlOmUACAAAAAAAA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AAAAOKQAIAAAAAAABAAgAAKAAAAAAAAACIrj0L/H8AAAAAAAAAAAAAIFN7pvt/AAD/////AgAAAMBMT5lAAgAAAAAAAAAAAAAAAAAAAAAAANepsQ09fAAAAAAAAAAAAAAAAAAA+38AAOD///8AAAAAYF0hjEACAAAIE26/AAAAAAAAAAAAAAAABgAAAAAAAAAAAAAAAAAAACwSbr+wAAAAaRJuv7AAAABhtxYL/H8AAABLT5lAAgAAsERLmwAAAACYkoim+38AAABLT5lAAgAAYF0hjEACAABbphoL/H8AANARbr+wAAAAaRJuv7AAAAAg1k6ZQAIAAAAAAABkdgAIAAAAACUAAAAMAAAAAwAAABgAAAAMAAAAAAAAABIAAAAMAAAAAQAAABYAAAAMAAAACAAAAFQAAABUAAAACgAAACcAAAAeAAAASgAAAAEAAADRdslBqwrJQQoAAABLAAAAAQAAAEwAAAAEAAAACQAAACcAAAAgAAAASwAAAFAAAABYAG+/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EAAAAIAAAAYgAAAAwAAAABAAAASwAAABAAAAAAAAAABQAAACEAAAAIAAAAHgAAABgAAAAAAAAAAAAAACEBAACAAAAAHAAAAAgAAAAhAAAACAAAACEAAAAIAAAAcwAAAAwAAAAAAAAAHAAAAAgAAAAlAAAADAAAAAAAAIAlAAAADAAAAAcAAIAlAAAADAAAAA4AAIAZAAAADAAAAP///wAYAAAADAAAAAAAAAASAAAADAAAAAIAAAATAAAADAAAAAEAAAAUAAAADAAAAA0AAAAVAAAADAAAAAEAAAAWAAAADAAAAAAAAAANAAAAEAAAAAAAAAAAAAAAOgAAAAwAAAAKAAAAGwAAABAAAAAAAAAAAAAAACMAAAAgAAAAdba1QQAAAAAAAAAAVPW4QU8ANsUUbo3EJAAAACQAAAB1trVBAAAAAAAAAABU9bhBTwA2xRRujcQEAAAAcwAAAAwAAAAAAAAADQAAABAAAAApAAAAGQAAAFIAAABwAQAABAAAABAAAAAHAAAAAAAAAAAAAAC8AgAAAAAAAAcCAiJTAHkAcwB0AGUAbQAAAAAAAAAAAAAAAAAAAAAAAAAAAAAAAAAAAAAAAAAAAAAAAAAAAAAAAAAAAAAAAAAAAAAAAAAAAOhjgZ9IAgAAIAMAAAAAAADIY4GfSAIAAAAAAAAAAAAAAAAAAAAAAAAFAAAAAAAAAFAzS5hAAgAA/dr5Cvx/AAAXEe3//////3BCAAAh7QEAwA0TlEACAAAAAAAAAAAAALQAigUAAAAAjkX/Cvx/AAANAAAAAAAAAAAAS5gAAAAAAAAAgAAAAABNoS7++38AABcRIe3//////////wAAAAAggm+/sAAAAAWgLv77fwAAgChLmEACAABwgm+/AAAAAMBKS5hAAgAAPaIu/vt/AAAAAAAAAAAAAFumGgv8fwAAEIJvv7AAAABkAAAAAAAAACjY/Z9IAgAAAAAAAGR2AAgAAAAAJQAAAAwAAAAEAAAARgAAACgAAAAcAAAAR0RJQwIAAACCAAAAMgAAAIQAAAA0AAAAAAAAACEAAAAIAAAAYgAAAAwAAAABAAAAJAAAACQAAAAAAIA9AAAAAAAAAAAAAIA9AAAAAAAAAAACAAAAJwAAABgAAAAFAAAAAAAAAAAAAAAAAAAAJQAAAAwAAAAFAAAAEwAAAAwAAAABAAAAOwAAAAgAAABVAAAAUAAAAAAAAAAAAAAA//////////8NAAAAOwgwAzsINgM2CDsDMAg7AysIOwMmCDYDJggwAyYIKwMrCCYDMAgmAzYIJgM7CCsDOwgwAzwAAAAIAAAAPgAAABgAAAAxAAAAIQAAAFAAAABAAAAAEwAAAAwAAAABAAAAJQAAAAwAAAAAAACAJAAAACQAAAAAAIBBAAAAAAAAAAAAAIBBAAAAAAAAAAACAAAARgAAABQAAAAIAAAAR0RJQwMAAAAiAAAADAAAAP////8iAAAADAAAAP////8lAAAADAAAAA0AAIAoAAAADAAAAAQAAAAiAAAADAAAAP////8iAAAADAAAAP7///8nAAAAGAAAAAQAAAAAAAAA////AAAAAAAlAAAADAAAAAQAAABMAAAAZAAAAAAAAABQAAAAIAEAAHwAAAAAAAAAUAAAACEBAAAtAAAAIQDwAAAAAAAAAAAAAACAPwAAAAAAAAAAAACAPwAAAAAAAAAAAAAAAAAAAAAAAAAAAAAAAAAAAAAAAAAAJQAAAAwAAAAAAACAKAAAAAwAAAAEAAAAJwAAABgAAAAEAAAAAAAAAP///wAAAAAAJQAAAAwAAAAEAAAATAAAAGQAAAAJAAAAUAAAAP8AAABcAAAACQAAAFAAAAD3AAAADQAAACEA8AAAAAAAAAAAAAAAgD8AAAAAAAAAAAAAgD8AAAAAAAAAAAAAAAAAAAAAAAAAAAAAAAAAAAAAAAAAACUAAAAMAAAAAAAAgCgAAAAMAAAABAAAACUAAAAMAAAAAQAAABgAAAAMAAAAAAAAABIAAAAMAAAAAQAAAB4AAAAYAAAACQAAAFAAAAAAAQAAXQAAACUAAAAMAAAAAQAAAFQAAADkAAAACgAAAFAAAACTAAAAXAAAAAEAAADRdslBqwrJQQoAAABQAAAAGQAAAEwAAAAAAAAAAAAAAAAAAAD//////////4AAAABIAFAAIABBAHUAZABpAHQAbwByAGUAcwAgAHkAIABDAG8AbgB0AGEAZABvAHIAZQBzAAAACAAAAAYAAAADAAAABwAAAAcAAAAHAAAAAwAAAAQAAAAHAAAABAAAAAYAAAAFAAAAAwAAAAUAAAADAAAABwAAAAcAAAAHAAAABAAAAAYAAAAHAAAABwAAAAQAAAAGAAAABQAAAEsAAABAAAAAMAAAAAUAAAAgAAAAAQAAAAEAAAAQAAAAAAAAAAAAAAAhAQAAgAAAAAAAAAAAAAAAIQEAAIAAAAAlAAAADAAAAAIAAAAnAAAAGAAAAAQAAAAAAAAA////AAAAAAAlAAAADAAAAAQAAABMAAAAZAAAAAkAAABgAAAA/wAAAGwAAAAJAAAAYAAAAPcAAAANAAAAIQDwAAAAAAAAAAAAAACAPwAAAAAAAAAAAACAPwAAAAAAAAAAAAAAAAAAAAAAAAAAAAAAAAAAAAAAAAAAJQAAAAwAAAAAAACAKAAAAAwAAAAEAAAAJQAAAAwAAAABAAAAGAAAAAwAAAAAAAAAEgAAAAwAAAABAAAAHgAAABgAAAAJAAAAYAAAAAABAABtAAAAJQAAAAwAAAABAAAAVAAAAKgAAAAKAAAAYAAAAFoAAABsAAAAAQAAANF2yUGrCslBCgAAAGAAAAAPAAAATAAAAAAAAAAAAAAAAAAAAP//////////bAAAAEEAdQBkAGkAdABvAHIAIABFAHgAdABlAHIAbgBvAAAABwAAAAcAAAAHAAAAAwAAAAQAAAAHAAAABAAAAAMAAAAGAAAABQAAAAQAAAAGAAAABAAAAAcAAAAHAAAASwAAAEAAAAAwAAAABQAAACAAAAABAAAAAQAAABAAAAAAAAAAAAAAACEBAACAAAAAAAAAAAAAAAAhAQAAgAAAACUAAAAMAAAAAgAAACcAAAAYAAAABAAAAAAAAAD///8AAAAAACUAAAAMAAAABAAAAEwAAABkAAAACQAAAHAAAAAXAQAAfAAAAAkAAABwAAAADwEAAA0AAAAhAPAAAAAAAAAAAAAAAIA/AAAAAAAAAAAAAIA/AAAAAAAAAAAAAAAAAAAAAAAAAAAAAAAAAAAAAAAAAAAlAAAADAAAAAAAAIAoAAAADAAAAAQAAAAlAAAADAAAAAEAAAAYAAAADAAAAAAAAAASAAAADAAAAAEAAAAWAAAADAAAAAAAAABUAAAAXAEAAAoAAABwAAAAFgEAAHwAAAABAAAA0XbJQasKyUEKAAAAcAAAAC0AAABMAAAABAAAAAkAAABwAAAAGAEAAH0AAACoAAAARgBpAHIAbQBhAGQAbwAgAHAAbwByADoAIABGAEEAQgBJAE8AIABNAEEAUgBDAEUATABPACAAUABFAFMAUwBPAEwAQQBOAEkAIABSAEkAUQBVAEUATABNAEUAAAAGAAAAAwAAAAQAAAAJAAAABgAAAAcAAAAHAAAAAwAAAAcAAAAHAAAABAAAAAMAAAADAAAABgAAAAcAAAAGAAAAAwAAAAkAAAADAAAACgAAAAcAAAAHAAAABwAAAAYAAAAFAAAACQAAAAMAAAAGAAAABgAAAAYAAAAGAAAACQAAAAUAAAAHAAAACAAAAAMAAAADAAAABwAAAAMAAAAIAAAACAAAAAYAAAAFAAAACgAAAAYAAAAWAAAADAAAAAAAAAAlAAAADAAAAAIAAAAOAAAAFAAAAAAAAAAQAAAAFAAAAA==</Object>
</Signature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FA842A64D7C044AE0D0AF57CFE3BA1" ma:contentTypeVersion="11" ma:contentTypeDescription="Crear nuevo documento." ma:contentTypeScope="" ma:versionID="011ff8366dfd58909ad8ae2218cd7c84">
  <xsd:schema xmlns:xsd="http://www.w3.org/2001/XMLSchema" xmlns:xs="http://www.w3.org/2001/XMLSchema" xmlns:p="http://schemas.microsoft.com/office/2006/metadata/properties" xmlns:ns2="5ada2c16-f9db-42bd-b95b-3175b9c732d9" xmlns:ns3="cb9f055e-0628-4d2c-be34-91e62b159c88" targetNamespace="http://schemas.microsoft.com/office/2006/metadata/properties" ma:root="true" ma:fieldsID="c012686111be856d297384de06b60d77" ns2:_="" ns3:_="">
    <xsd:import namespace="5ada2c16-f9db-42bd-b95b-3175b9c732d9"/>
    <xsd:import namespace="cb9f055e-0628-4d2c-be34-91e62b159c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da2c16-f9db-42bd-b95b-3175b9c732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9f055e-0628-4d2c-be34-91e62b159c8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37BCEA1-CC2A-4B82-8040-EC6EA6828C8F}"/>
</file>

<file path=customXml/itemProps2.xml><?xml version="1.0" encoding="utf-8"?>
<ds:datastoreItem xmlns:ds="http://schemas.openxmlformats.org/officeDocument/2006/customXml" ds:itemID="{CD5F5954-0538-4E4A-AC34-D39F71F54A34}"/>
</file>

<file path=customXml/itemProps3.xml><?xml version="1.0" encoding="utf-8"?>
<ds:datastoreItem xmlns:ds="http://schemas.openxmlformats.org/officeDocument/2006/customXml" ds:itemID="{F1F13052-A7DB-4262-9C75-2C7076C265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27</vt:i4>
      </vt:variant>
    </vt:vector>
  </HeadingPairs>
  <TitlesOfParts>
    <vt:vector size="27" baseType="lpstr">
      <vt:lpstr>INDICE</vt:lpstr>
      <vt:lpstr>INFORMAC GRAL DE LA EMP</vt:lpstr>
      <vt:lpstr>BALANCE GRAL 31_12_21</vt:lpstr>
      <vt:lpstr>ESTADOS DE RESULTADOS 31_12_21</vt:lpstr>
      <vt:lpstr>FLUJO DE EFECTIVO 31_12_21</vt:lpstr>
      <vt:lpstr>ESTADO DE VARIAC PN 31_12_21</vt:lpstr>
      <vt:lpstr>NOTAS A LOS ESTADOS CONTA. 1-4</vt:lpstr>
      <vt:lpstr>NOTA 5 A-C CRITERIOS ESPECIF.</vt:lpstr>
      <vt:lpstr>NOTA D - DISPONIBILIDADES</vt:lpstr>
      <vt:lpstr>NOTA E - INVERSIONES</vt:lpstr>
      <vt:lpstr>NOTA F - CREDITOS</vt:lpstr>
      <vt:lpstr>NOTA G BIENES DE USO</vt:lpstr>
      <vt:lpstr>NOTA H CARGOS DIFERIDOS</vt:lpstr>
      <vt:lpstr> NOTA I INTANGIBLES</vt:lpstr>
      <vt:lpstr>NOTA J OTROS ACTIVOS CTES y NO </vt:lpstr>
      <vt:lpstr>NOTA K PRESTAMOS</vt:lpstr>
      <vt:lpstr>NOTA L ACREED VARIOS</vt:lpstr>
      <vt:lpstr>NOTAS M-Q ACREED y CTAS A PAG</vt:lpstr>
      <vt:lpstr>NOTA R SALDOS Y TRANSACC</vt:lpstr>
      <vt:lpstr>NOTA S RESULTADOS CON PERS</vt:lpstr>
      <vt:lpstr> NOTA T PATRIMONIO Y PREVIS</vt:lpstr>
      <vt:lpstr>NOTA V INGRESOS OPERATIVOS</vt:lpstr>
      <vt:lpstr>NOTA W OTROS GASTOS OPER</vt:lpstr>
      <vt:lpstr>NOTA X OTROS INGRESOS Y EGR</vt:lpstr>
      <vt:lpstr>NOTA Y RESULTADOS FINANC</vt:lpstr>
      <vt:lpstr>NOTA Z RESULT EXTRA</vt:lpstr>
      <vt:lpstr>NOTA 6 11 INFORMACIONES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Sady Pereira</cp:lastModifiedBy>
  <cp:revision/>
  <cp:lastPrinted>2022-03-28T15:01:09Z</cp:lastPrinted>
  <dcterms:created xsi:type="dcterms:W3CDTF">2019-11-21T14:06:50Z</dcterms:created>
  <dcterms:modified xsi:type="dcterms:W3CDTF">2022-03-31T20:08:58Z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0x010100F6FA842A64D7C044AE0D0AF57CFE3BA1</vt:lpwstr>
  </property>
</Properties>
</file>